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ys3\Desktop\ASHP\Summer2022\Dashboard\Final\"/>
    </mc:Choice>
  </mc:AlternateContent>
  <xr:revisionPtr revIDLastSave="0" documentId="13_ncr:1_{B9FDCE1D-280C-4F53-BED7-9E10EDC9AB2D}" xr6:coauthVersionLast="45" xr6:coauthVersionMax="47" xr10:uidLastSave="{00000000-0000-0000-0000-000000000000}"/>
  <bookViews>
    <workbookView xWindow="-108" yWindow="-108" windowWidth="16608" windowHeight="8856" tabRatio="1000" xr2:uid="{16CD6919-FD75-422E-8DA1-3C0936FAEBB5}"/>
  </bookViews>
  <sheets>
    <sheet name="1. RawData" sheetId="20" r:id="rId1"/>
    <sheet name="2.DataStructure" sheetId="21" r:id="rId2"/>
    <sheet name="3.ModifiedData" sheetId="1" r:id="rId3"/>
    <sheet name="Dashboard" sheetId="22" r:id="rId4"/>
    <sheet name="1.SummaryAvgTimeByCategory" sheetId="16" r:id="rId5"/>
    <sheet name="2. AgeByOpioidCategory" sheetId="19" r:id="rId6"/>
    <sheet name="3. Benzodiazepine &lt;12 Hrs" sheetId="17" r:id="rId7"/>
    <sheet name="4.AgeCatByOpioidType" sheetId="18" r:id="rId8"/>
    <sheet name="Providers" sheetId="2" r:id="rId9"/>
    <sheet name="Speciality" sheetId="4" r:id="rId10"/>
    <sheet name="Age" sheetId="6" r:id="rId11"/>
    <sheet name="Location of Administration" sheetId="5" r:id="rId12"/>
    <sheet name="Benzodiazepine Coadministration" sheetId="7" r:id="rId13"/>
    <sheet name="No Prior Administrations" sheetId="10" r:id="rId14"/>
    <sheet name="Most recent opioid administered" sheetId="12" r:id="rId15"/>
  </sheets>
  <definedNames>
    <definedName name="_xlnm._FilterDatabase" localSheetId="2" hidden="1">'3.ModifiedData'!$A$2:$V$400</definedName>
  </definedNames>
  <calcPr calcId="191029"/>
  <pivotCaches>
    <pivotCache cacheId="0" r:id="rId1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3" i="1"/>
  <c r="U4" i="1"/>
  <c r="U11" i="1"/>
  <c r="U12" i="1"/>
  <c r="U13" i="1"/>
  <c r="U21" i="1"/>
  <c r="U29" i="1"/>
  <c r="U31" i="1"/>
  <c r="U37" i="1"/>
  <c r="U40" i="1"/>
  <c r="U42" i="1"/>
  <c r="U43" i="1"/>
  <c r="U51" i="1"/>
  <c r="U54" i="1"/>
  <c r="U59" i="1"/>
  <c r="U65" i="1"/>
  <c r="U66" i="1"/>
  <c r="U73" i="1"/>
  <c r="U78" i="1"/>
  <c r="U80" i="1"/>
  <c r="U86" i="1"/>
  <c r="U90" i="1"/>
  <c r="U99" i="1"/>
  <c r="U118" i="1"/>
  <c r="U125" i="1"/>
  <c r="U126" i="1"/>
  <c r="U141" i="1"/>
  <c r="U143" i="1"/>
  <c r="U151" i="1"/>
  <c r="U153" i="1"/>
  <c r="U155" i="1"/>
  <c r="U159" i="1"/>
  <c r="U161" i="1"/>
  <c r="U162" i="1"/>
  <c r="U164" i="1"/>
  <c r="U169" i="1"/>
  <c r="U172" i="1"/>
  <c r="U181" i="1"/>
  <c r="U185" i="1"/>
  <c r="U189" i="1"/>
  <c r="U199" i="1"/>
  <c r="U203" i="1"/>
  <c r="U210" i="1"/>
  <c r="U216" i="1"/>
  <c r="U219" i="1"/>
  <c r="U235" i="1"/>
  <c r="U237" i="1"/>
  <c r="U239" i="1"/>
  <c r="U243" i="1"/>
  <c r="U247" i="1"/>
  <c r="U248" i="1"/>
  <c r="U254" i="1"/>
  <c r="U257" i="1"/>
  <c r="U258" i="1"/>
  <c r="U263" i="1"/>
  <c r="U272" i="1"/>
  <c r="U280" i="1"/>
  <c r="U284" i="1"/>
  <c r="U288" i="1"/>
  <c r="U289" i="1"/>
  <c r="U292" i="1"/>
  <c r="U293" i="1"/>
  <c r="U299" i="1"/>
  <c r="U302" i="1"/>
  <c r="U307" i="1"/>
  <c r="U308" i="1"/>
  <c r="U314" i="1"/>
  <c r="U326" i="1"/>
  <c r="U330" i="1"/>
  <c r="U332" i="1"/>
  <c r="U334" i="1"/>
  <c r="U346" i="1"/>
  <c r="U349" i="1"/>
  <c r="U351" i="1"/>
  <c r="U361" i="1"/>
  <c r="U365" i="1"/>
  <c r="U366" i="1"/>
  <c r="U368" i="1"/>
  <c r="U369" i="1"/>
  <c r="U370" i="1"/>
  <c r="U375" i="1"/>
  <c r="U376" i="1"/>
  <c r="U381" i="1"/>
  <c r="Y4" i="1"/>
  <c r="Y5" i="1" s="1"/>
  <c r="Z5" i="1" s="1"/>
  <c r="Y3" i="1"/>
  <c r="Z3" i="1" s="1"/>
  <c r="Z4" i="1" l="1"/>
  <c r="Y6" i="1"/>
  <c r="Y7" i="1" l="1"/>
  <c r="Z6" i="1"/>
  <c r="N4" i="1"/>
  <c r="N11" i="1"/>
  <c r="N21" i="1"/>
  <c r="N29" i="1"/>
  <c r="N31" i="1"/>
  <c r="N42" i="1"/>
  <c r="N51" i="1"/>
  <c r="N54" i="1"/>
  <c r="N65" i="1"/>
  <c r="N66" i="1"/>
  <c r="N73" i="1"/>
  <c r="N78" i="1"/>
  <c r="N80" i="1"/>
  <c r="N86" i="1"/>
  <c r="N90" i="1"/>
  <c r="N99" i="1"/>
  <c r="N118" i="1"/>
  <c r="N125" i="1"/>
  <c r="N126" i="1"/>
  <c r="N141" i="1"/>
  <c r="N143" i="1"/>
  <c r="N151" i="1"/>
  <c r="N153" i="1"/>
  <c r="N155" i="1"/>
  <c r="N159" i="1"/>
  <c r="N162" i="1"/>
  <c r="N169" i="1"/>
  <c r="N185" i="1"/>
  <c r="N189" i="1"/>
  <c r="N199" i="1"/>
  <c r="N210" i="1"/>
  <c r="N216" i="1"/>
  <c r="N219" i="1"/>
  <c r="N235" i="1"/>
  <c r="N237" i="1"/>
  <c r="N243" i="1"/>
  <c r="N248" i="1"/>
  <c r="N254" i="1"/>
  <c r="N257" i="1"/>
  <c r="N258" i="1"/>
  <c r="N263" i="1"/>
  <c r="N272" i="1"/>
  <c r="N280" i="1"/>
  <c r="N284" i="1"/>
  <c r="N292" i="1"/>
  <c r="N293" i="1"/>
  <c r="N299" i="1"/>
  <c r="N326" i="1"/>
  <c r="N332" i="1"/>
  <c r="N349" i="1"/>
  <c r="N351" i="1"/>
  <c r="N361" i="1"/>
  <c r="N365" i="1"/>
  <c r="N366" i="1"/>
  <c r="N368" i="1"/>
  <c r="N370" i="1"/>
  <c r="N375" i="1"/>
  <c r="N376" i="1"/>
  <c r="M4" i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M30" i="1"/>
  <c r="N30" i="1" s="1"/>
  <c r="M31" i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M52" i="1"/>
  <c r="N52" i="1" s="1"/>
  <c r="M53" i="1"/>
  <c r="N53" i="1" s="1"/>
  <c r="M54" i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M66" i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M74" i="1"/>
  <c r="N74" i="1" s="1"/>
  <c r="M75" i="1"/>
  <c r="N75" i="1" s="1"/>
  <c r="M76" i="1"/>
  <c r="N76" i="1" s="1"/>
  <c r="M77" i="1"/>
  <c r="N77" i="1" s="1"/>
  <c r="M78" i="1"/>
  <c r="M79" i="1"/>
  <c r="N79" i="1" s="1"/>
  <c r="M80" i="1"/>
  <c r="M81" i="1"/>
  <c r="N81" i="1" s="1"/>
  <c r="M82" i="1"/>
  <c r="N82" i="1" s="1"/>
  <c r="M83" i="1"/>
  <c r="N83" i="1" s="1"/>
  <c r="M84" i="1"/>
  <c r="N84" i="1" s="1"/>
  <c r="M85" i="1"/>
  <c r="N85" i="1" s="1"/>
  <c r="M86" i="1"/>
  <c r="M87" i="1"/>
  <c r="N87" i="1" s="1"/>
  <c r="M88" i="1"/>
  <c r="N88" i="1" s="1"/>
  <c r="M89" i="1"/>
  <c r="N89" i="1" s="1"/>
  <c r="M90" i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M126" i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M142" i="1"/>
  <c r="N142" i="1" s="1"/>
  <c r="M143" i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M152" i="1"/>
  <c r="N152" i="1" s="1"/>
  <c r="M153" i="1"/>
  <c r="M154" i="1"/>
  <c r="N154" i="1" s="1"/>
  <c r="M155" i="1"/>
  <c r="M156" i="1"/>
  <c r="N156" i="1" s="1"/>
  <c r="M157" i="1"/>
  <c r="N157" i="1" s="1"/>
  <c r="M158" i="1"/>
  <c r="N158" i="1" s="1"/>
  <c r="M159" i="1"/>
  <c r="M160" i="1"/>
  <c r="N160" i="1" s="1"/>
  <c r="M161" i="1"/>
  <c r="N161" i="1" s="1"/>
  <c r="M162" i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M186" i="1"/>
  <c r="N186" i="1" s="1"/>
  <c r="M187" i="1"/>
  <c r="N187" i="1" s="1"/>
  <c r="M188" i="1"/>
  <c r="N188" i="1" s="1"/>
  <c r="M189" i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M217" i="1"/>
  <c r="N217" i="1" s="1"/>
  <c r="M218" i="1"/>
  <c r="N218" i="1" s="1"/>
  <c r="M219" i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M236" i="1"/>
  <c r="N236" i="1" s="1"/>
  <c r="M237" i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M244" i="1"/>
  <c r="N244" i="1" s="1"/>
  <c r="M245" i="1"/>
  <c r="N245" i="1" s="1"/>
  <c r="M246" i="1"/>
  <c r="N246" i="1" s="1"/>
  <c r="M247" i="1"/>
  <c r="N247" i="1" s="1"/>
  <c r="M248" i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M255" i="1"/>
  <c r="N255" i="1" s="1"/>
  <c r="M256" i="1"/>
  <c r="N256" i="1" s="1"/>
  <c r="M257" i="1"/>
  <c r="M258" i="1"/>
  <c r="M259" i="1"/>
  <c r="N259" i="1" s="1"/>
  <c r="M260" i="1"/>
  <c r="N260" i="1" s="1"/>
  <c r="M261" i="1"/>
  <c r="N261" i="1" s="1"/>
  <c r="M262" i="1"/>
  <c r="N262" i="1" s="1"/>
  <c r="M263" i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M281" i="1"/>
  <c r="N281" i="1" s="1"/>
  <c r="M282" i="1"/>
  <c r="N282" i="1" s="1"/>
  <c r="M283" i="1"/>
  <c r="N283" i="1" s="1"/>
  <c r="M284" i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M293" i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M350" i="1"/>
  <c r="N350" i="1" s="1"/>
  <c r="M351" i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M362" i="1"/>
  <c r="N362" i="1" s="1"/>
  <c r="M363" i="1"/>
  <c r="N363" i="1" s="1"/>
  <c r="M364" i="1"/>
  <c r="N364" i="1" s="1"/>
  <c r="M365" i="1"/>
  <c r="M366" i="1"/>
  <c r="M367" i="1"/>
  <c r="N367" i="1" s="1"/>
  <c r="M368" i="1"/>
  <c r="M369" i="1"/>
  <c r="N369" i="1" s="1"/>
  <c r="M370" i="1"/>
  <c r="M371" i="1"/>
  <c r="N371" i="1" s="1"/>
  <c r="M372" i="1"/>
  <c r="N372" i="1" s="1"/>
  <c r="M373" i="1"/>
  <c r="N373" i="1" s="1"/>
  <c r="M374" i="1"/>
  <c r="N374" i="1" s="1"/>
  <c r="M375" i="1"/>
  <c r="M376" i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3" i="1"/>
  <c r="N3" i="1" s="1"/>
  <c r="Y8" i="1" l="1"/>
  <c r="Z7" i="1"/>
  <c r="T381" i="1"/>
  <c r="T376" i="1"/>
  <c r="T375" i="1"/>
  <c r="T370" i="1"/>
  <c r="T369" i="1"/>
  <c r="T368" i="1"/>
  <c r="T366" i="1"/>
  <c r="T365" i="1"/>
  <c r="T361" i="1"/>
  <c r="T351" i="1"/>
  <c r="T349" i="1"/>
  <c r="T346" i="1"/>
  <c r="T334" i="1"/>
  <c r="T332" i="1"/>
  <c r="T330" i="1"/>
  <c r="T326" i="1"/>
  <c r="T314" i="1"/>
  <c r="T308" i="1"/>
  <c r="T307" i="1"/>
  <c r="T302" i="1"/>
  <c r="T299" i="1"/>
  <c r="T293" i="1"/>
  <c r="T292" i="1"/>
  <c r="T289" i="1"/>
  <c r="T288" i="1"/>
  <c r="T284" i="1"/>
  <c r="T280" i="1"/>
  <c r="T272" i="1"/>
  <c r="T263" i="1"/>
  <c r="T258" i="1"/>
  <c r="T257" i="1"/>
  <c r="T254" i="1"/>
  <c r="T248" i="1"/>
  <c r="T247" i="1"/>
  <c r="T243" i="1"/>
  <c r="T239" i="1"/>
  <c r="T237" i="1"/>
  <c r="T235" i="1"/>
  <c r="T219" i="1"/>
  <c r="T216" i="1"/>
  <c r="T210" i="1"/>
  <c r="T203" i="1"/>
  <c r="T199" i="1"/>
  <c r="T189" i="1"/>
  <c r="T185" i="1"/>
  <c r="T181" i="1"/>
  <c r="T172" i="1"/>
  <c r="T169" i="1"/>
  <c r="T164" i="1"/>
  <c r="T162" i="1"/>
  <c r="T161" i="1"/>
  <c r="T159" i="1"/>
  <c r="T155" i="1"/>
  <c r="T153" i="1"/>
  <c r="T151" i="1"/>
  <c r="T143" i="1"/>
  <c r="T141" i="1"/>
  <c r="T126" i="1"/>
  <c r="T125" i="1"/>
  <c r="T118" i="1"/>
  <c r="T99" i="1"/>
  <c r="T90" i="1"/>
  <c r="T86" i="1"/>
  <c r="T80" i="1"/>
  <c r="T78" i="1"/>
  <c r="T73" i="1"/>
  <c r="T66" i="1"/>
  <c r="T65" i="1"/>
  <c r="T59" i="1"/>
  <c r="T54" i="1"/>
  <c r="T51" i="1"/>
  <c r="T43" i="1"/>
  <c r="T42" i="1"/>
  <c r="T40" i="1"/>
  <c r="T37" i="1"/>
  <c r="T31" i="1"/>
  <c r="T29" i="1"/>
  <c r="T21" i="1"/>
  <c r="T13" i="1"/>
  <c r="T12" i="1"/>
  <c r="T11" i="1"/>
  <c r="T4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Y9" i="1" l="1"/>
  <c r="Z8" i="1"/>
  <c r="S3" i="1"/>
  <c r="S5" i="1"/>
  <c r="S6" i="1"/>
  <c r="S7" i="1"/>
  <c r="S9" i="1"/>
  <c r="S10" i="1"/>
  <c r="S14" i="1"/>
  <c r="S15" i="1"/>
  <c r="S17" i="1"/>
  <c r="S18" i="1"/>
  <c r="S19" i="1"/>
  <c r="S22" i="1"/>
  <c r="S23" i="1"/>
  <c r="S25" i="1"/>
  <c r="S26" i="1"/>
  <c r="S27" i="1"/>
  <c r="S30" i="1"/>
  <c r="S33" i="1"/>
  <c r="S34" i="1"/>
  <c r="S35" i="1"/>
  <c r="S38" i="1"/>
  <c r="S39" i="1"/>
  <c r="S41" i="1"/>
  <c r="S45" i="1"/>
  <c r="S46" i="1"/>
  <c r="S47" i="1"/>
  <c r="S49" i="1"/>
  <c r="S50" i="1"/>
  <c r="S53" i="1"/>
  <c r="S55" i="1"/>
  <c r="S57" i="1"/>
  <c r="S58" i="1"/>
  <c r="S61" i="1"/>
  <c r="S62" i="1"/>
  <c r="S63" i="1"/>
  <c r="S67" i="1"/>
  <c r="S69" i="1"/>
  <c r="S70" i="1"/>
  <c r="S71" i="1"/>
  <c r="S74" i="1"/>
  <c r="S75" i="1"/>
  <c r="S77" i="1"/>
  <c r="S79" i="1"/>
  <c r="S81" i="1"/>
  <c r="S82" i="1"/>
  <c r="S83" i="1"/>
  <c r="S85" i="1"/>
  <c r="S87" i="1"/>
  <c r="S89" i="1"/>
  <c r="S91" i="1"/>
  <c r="S93" i="1"/>
  <c r="S94" i="1"/>
  <c r="S95" i="1"/>
  <c r="S97" i="1"/>
  <c r="S98" i="1"/>
  <c r="S101" i="1"/>
  <c r="S102" i="1"/>
  <c r="S103" i="1"/>
  <c r="S105" i="1"/>
  <c r="S106" i="1"/>
  <c r="S107" i="1"/>
  <c r="S109" i="1"/>
  <c r="S110" i="1"/>
  <c r="S111" i="1"/>
  <c r="S113" i="1"/>
  <c r="S114" i="1"/>
  <c r="S115" i="1"/>
  <c r="S117" i="1"/>
  <c r="S119" i="1"/>
  <c r="S120" i="1"/>
  <c r="S121" i="1"/>
  <c r="S122" i="1"/>
  <c r="S123" i="1"/>
  <c r="S124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2" i="1"/>
  <c r="S144" i="1"/>
  <c r="S145" i="1"/>
  <c r="S146" i="1"/>
  <c r="S147" i="1"/>
  <c r="S148" i="1"/>
  <c r="S149" i="1"/>
  <c r="S150" i="1"/>
  <c r="S152" i="1"/>
  <c r="S154" i="1"/>
  <c r="S156" i="1"/>
  <c r="S157" i="1"/>
  <c r="S158" i="1"/>
  <c r="S160" i="1"/>
  <c r="S163" i="1"/>
  <c r="S165" i="1"/>
  <c r="S166" i="1"/>
  <c r="S167" i="1"/>
  <c r="S168" i="1"/>
  <c r="S170" i="1"/>
  <c r="S171" i="1"/>
  <c r="S173" i="1"/>
  <c r="S174" i="1"/>
  <c r="S175" i="1"/>
  <c r="S176" i="1"/>
  <c r="S177" i="1"/>
  <c r="S178" i="1"/>
  <c r="S179" i="1"/>
  <c r="S180" i="1"/>
  <c r="S182" i="1"/>
  <c r="S183" i="1"/>
  <c r="S184" i="1"/>
  <c r="S186" i="1"/>
  <c r="S187" i="1"/>
  <c r="S188" i="1"/>
  <c r="S190" i="1"/>
  <c r="S191" i="1"/>
  <c r="S192" i="1"/>
  <c r="S193" i="1"/>
  <c r="S194" i="1"/>
  <c r="S195" i="1"/>
  <c r="S196" i="1"/>
  <c r="S197" i="1"/>
  <c r="S198" i="1"/>
  <c r="S200" i="1"/>
  <c r="S201" i="1"/>
  <c r="S202" i="1"/>
  <c r="S204" i="1"/>
  <c r="S205" i="1"/>
  <c r="S206" i="1"/>
  <c r="S207" i="1"/>
  <c r="S208" i="1"/>
  <c r="S209" i="1"/>
  <c r="S211" i="1"/>
  <c r="S212" i="1"/>
  <c r="S213" i="1"/>
  <c r="S214" i="1"/>
  <c r="S215" i="1"/>
  <c r="S217" i="1"/>
  <c r="S218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6" i="1"/>
  <c r="S238" i="1"/>
  <c r="S240" i="1"/>
  <c r="S241" i="1"/>
  <c r="T241" i="1" s="1"/>
  <c r="S242" i="1"/>
  <c r="S244" i="1"/>
  <c r="S245" i="1"/>
  <c r="S246" i="1"/>
  <c r="S249" i="1"/>
  <c r="S250" i="1"/>
  <c r="S251" i="1"/>
  <c r="S252" i="1"/>
  <c r="S253" i="1"/>
  <c r="S255" i="1"/>
  <c r="T3" i="1"/>
  <c r="T53" i="1"/>
  <c r="T57" i="1"/>
  <c r="T61" i="1"/>
  <c r="T63" i="1"/>
  <c r="T69" i="1"/>
  <c r="T71" i="1"/>
  <c r="T75" i="1"/>
  <c r="T121" i="1"/>
  <c r="T127" i="1"/>
  <c r="T135" i="1"/>
  <c r="T139" i="1"/>
  <c r="T145" i="1"/>
  <c r="T163" i="1"/>
  <c r="T183" i="1"/>
  <c r="T217" i="1"/>
  <c r="T22" i="1"/>
  <c r="T26" i="1"/>
  <c r="T34" i="1"/>
  <c r="T46" i="1"/>
  <c r="T50" i="1"/>
  <c r="T82" i="1"/>
  <c r="T98" i="1"/>
  <c r="T130" i="1"/>
  <c r="T150" i="1"/>
  <c r="T152" i="1"/>
  <c r="T154" i="1"/>
  <c r="T156" i="1"/>
  <c r="T168" i="1"/>
  <c r="T174" i="1"/>
  <c r="T178" i="1"/>
  <c r="T186" i="1"/>
  <c r="T202" i="1"/>
  <c r="T212" i="1"/>
  <c r="T222" i="1"/>
  <c r="T226" i="1"/>
  <c r="T230" i="1"/>
  <c r="T234" i="1"/>
  <c r="T238" i="1"/>
  <c r="T246" i="1"/>
  <c r="T252" i="1"/>
  <c r="T17" i="1"/>
  <c r="T19" i="1"/>
  <c r="T23" i="1"/>
  <c r="T41" i="1"/>
  <c r="T49" i="1"/>
  <c r="T79" i="1"/>
  <c r="T85" i="1"/>
  <c r="T89" i="1"/>
  <c r="T95" i="1"/>
  <c r="T105" i="1"/>
  <c r="T107" i="1"/>
  <c r="T113" i="1"/>
  <c r="T115" i="1"/>
  <c r="T131" i="1"/>
  <c r="T149" i="1"/>
  <c r="T193" i="1"/>
  <c r="T197" i="1"/>
  <c r="T207" i="1"/>
  <c r="T6" i="1"/>
  <c r="T14" i="1"/>
  <c r="T30" i="1"/>
  <c r="T38" i="1"/>
  <c r="T102" i="1"/>
  <c r="T110" i="1"/>
  <c r="T122" i="1"/>
  <c r="T140" i="1"/>
  <c r="T158" i="1"/>
  <c r="T180" i="1"/>
  <c r="T188" i="1"/>
  <c r="T198" i="1"/>
  <c r="T200" i="1"/>
  <c r="T206" i="1"/>
  <c r="T220" i="1"/>
  <c r="T228" i="1"/>
  <c r="T250" i="1"/>
  <c r="S256" i="1"/>
  <c r="S259" i="1"/>
  <c r="S260" i="1"/>
  <c r="S261" i="1"/>
  <c r="S262" i="1"/>
  <c r="S264" i="1"/>
  <c r="S265" i="1"/>
  <c r="S266" i="1"/>
  <c r="S267" i="1"/>
  <c r="S268" i="1"/>
  <c r="S269" i="1"/>
  <c r="S270" i="1"/>
  <c r="S271" i="1"/>
  <c r="S273" i="1"/>
  <c r="S274" i="1"/>
  <c r="S275" i="1"/>
  <c r="S276" i="1"/>
  <c r="S277" i="1"/>
  <c r="S278" i="1"/>
  <c r="S279" i="1"/>
  <c r="S281" i="1"/>
  <c r="S282" i="1"/>
  <c r="S283" i="1"/>
  <c r="S285" i="1"/>
  <c r="S286" i="1"/>
  <c r="S287" i="1"/>
  <c r="S290" i="1"/>
  <c r="S291" i="1"/>
  <c r="S294" i="1"/>
  <c r="S295" i="1"/>
  <c r="S296" i="1"/>
  <c r="S297" i="1"/>
  <c r="S298" i="1"/>
  <c r="S300" i="1"/>
  <c r="S301" i="1"/>
  <c r="S303" i="1"/>
  <c r="S304" i="1"/>
  <c r="S305" i="1"/>
  <c r="S306" i="1"/>
  <c r="S309" i="1"/>
  <c r="S310" i="1"/>
  <c r="S311" i="1"/>
  <c r="S312" i="1"/>
  <c r="S313" i="1"/>
  <c r="S315" i="1"/>
  <c r="S316" i="1"/>
  <c r="S317" i="1"/>
  <c r="S318" i="1"/>
  <c r="S319" i="1"/>
  <c r="S320" i="1"/>
  <c r="S321" i="1"/>
  <c r="S322" i="1"/>
  <c r="S323" i="1"/>
  <c r="S324" i="1"/>
  <c r="S325" i="1"/>
  <c r="S327" i="1"/>
  <c r="S328" i="1"/>
  <c r="S329" i="1"/>
  <c r="S331" i="1"/>
  <c r="S333" i="1"/>
  <c r="S335" i="1"/>
  <c r="S336" i="1"/>
  <c r="S337" i="1"/>
  <c r="S338" i="1"/>
  <c r="S339" i="1"/>
  <c r="S340" i="1"/>
  <c r="S341" i="1"/>
  <c r="S342" i="1"/>
  <c r="S343" i="1"/>
  <c r="S344" i="1"/>
  <c r="S345" i="1"/>
  <c r="S347" i="1"/>
  <c r="S348" i="1"/>
  <c r="S350" i="1"/>
  <c r="S352" i="1"/>
  <c r="S353" i="1"/>
  <c r="S354" i="1"/>
  <c r="S355" i="1"/>
  <c r="S356" i="1"/>
  <c r="S357" i="1"/>
  <c r="S358" i="1"/>
  <c r="S359" i="1"/>
  <c r="S360" i="1"/>
  <c r="S362" i="1"/>
  <c r="S363" i="1"/>
  <c r="S364" i="1"/>
  <c r="S367" i="1"/>
  <c r="S371" i="1"/>
  <c r="S372" i="1"/>
  <c r="S373" i="1"/>
  <c r="S374" i="1"/>
  <c r="S377" i="1"/>
  <c r="S378" i="1"/>
  <c r="S379" i="1"/>
  <c r="S380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8" i="1"/>
  <c r="S16" i="1"/>
  <c r="S20" i="1"/>
  <c r="S24" i="1"/>
  <c r="S28" i="1"/>
  <c r="S32" i="1"/>
  <c r="S36" i="1"/>
  <c r="S44" i="1"/>
  <c r="S48" i="1"/>
  <c r="S52" i="1"/>
  <c r="S56" i="1"/>
  <c r="S60" i="1"/>
  <c r="S64" i="1"/>
  <c r="S68" i="1"/>
  <c r="S72" i="1"/>
  <c r="S76" i="1"/>
  <c r="S84" i="1"/>
  <c r="S88" i="1"/>
  <c r="S92" i="1"/>
  <c r="S96" i="1"/>
  <c r="S100" i="1"/>
  <c r="S104" i="1"/>
  <c r="S108" i="1"/>
  <c r="S112" i="1"/>
  <c r="S11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3" i="1"/>
  <c r="T253" i="1" l="1"/>
  <c r="U253" i="1"/>
  <c r="T251" i="1"/>
  <c r="U251" i="1"/>
  <c r="T249" i="1"/>
  <c r="U249" i="1"/>
  <c r="T245" i="1"/>
  <c r="U245" i="1"/>
  <c r="T233" i="1"/>
  <c r="U233" i="1" s="1"/>
  <c r="T231" i="1"/>
  <c r="U231" i="1" s="1"/>
  <c r="T229" i="1"/>
  <c r="U229" i="1" s="1"/>
  <c r="T227" i="1"/>
  <c r="U227" i="1" s="1"/>
  <c r="T225" i="1"/>
  <c r="U225" i="1" s="1"/>
  <c r="T223" i="1"/>
  <c r="U223" i="1" s="1"/>
  <c r="T221" i="1"/>
  <c r="U221" i="1" s="1"/>
  <c r="T215" i="1"/>
  <c r="U215" i="1"/>
  <c r="T213" i="1"/>
  <c r="U213" i="1"/>
  <c r="T211" i="1"/>
  <c r="U211" i="1"/>
  <c r="U206" i="1"/>
  <c r="T201" i="1"/>
  <c r="U201" i="1" s="1"/>
  <c r="U198" i="1"/>
  <c r="T187" i="1"/>
  <c r="U187" i="1"/>
  <c r="T179" i="1"/>
  <c r="U179" i="1"/>
  <c r="T177" i="1"/>
  <c r="U177" i="1"/>
  <c r="T175" i="1"/>
  <c r="U175" i="1"/>
  <c r="T173" i="1"/>
  <c r="U173" i="1"/>
  <c r="T167" i="1"/>
  <c r="U167" i="1" s="1"/>
  <c r="T165" i="1"/>
  <c r="U165" i="1" s="1"/>
  <c r="T157" i="1"/>
  <c r="U157" i="1"/>
  <c r="U154" i="1"/>
  <c r="U150" i="1"/>
  <c r="U140" i="1"/>
  <c r="U130" i="1"/>
  <c r="U122" i="1"/>
  <c r="T117" i="1"/>
  <c r="U117" i="1" s="1"/>
  <c r="T114" i="1"/>
  <c r="U114" i="1" s="1"/>
  <c r="T111" i="1"/>
  <c r="U111" i="1" s="1"/>
  <c r="T109" i="1"/>
  <c r="U109" i="1" s="1"/>
  <c r="T106" i="1"/>
  <c r="U106" i="1" s="1"/>
  <c r="T103" i="1"/>
  <c r="U103" i="1" s="1"/>
  <c r="T101" i="1"/>
  <c r="U101" i="1" s="1"/>
  <c r="T97" i="1"/>
  <c r="U97" i="1" s="1"/>
  <c r="T91" i="1"/>
  <c r="U91" i="1"/>
  <c r="T87" i="1"/>
  <c r="U87" i="1"/>
  <c r="T83" i="1"/>
  <c r="U83" i="1"/>
  <c r="T81" i="1"/>
  <c r="U81" i="1"/>
  <c r="T77" i="1"/>
  <c r="U77" i="1"/>
  <c r="T67" i="1"/>
  <c r="U67" i="1"/>
  <c r="T55" i="1"/>
  <c r="U55" i="1"/>
  <c r="U50" i="1"/>
  <c r="T47" i="1"/>
  <c r="U47" i="1" s="1"/>
  <c r="T45" i="1"/>
  <c r="U45" i="1" s="1"/>
  <c r="T39" i="1"/>
  <c r="U39" i="1" s="1"/>
  <c r="T35" i="1"/>
  <c r="U35" i="1" s="1"/>
  <c r="T33" i="1"/>
  <c r="U33" i="1" s="1"/>
  <c r="T27" i="1"/>
  <c r="U27" i="1" s="1"/>
  <c r="T25" i="1"/>
  <c r="U25" i="1" s="1"/>
  <c r="U22" i="1"/>
  <c r="T15" i="1"/>
  <c r="U15" i="1" s="1"/>
  <c r="T7" i="1"/>
  <c r="U7" i="1"/>
  <c r="T5" i="1"/>
  <c r="U5" i="1"/>
  <c r="T255" i="1"/>
  <c r="U255" i="1"/>
  <c r="U252" i="1"/>
  <c r="U250" i="1"/>
  <c r="U246" i="1"/>
  <c r="T244" i="1"/>
  <c r="U244" i="1" s="1"/>
  <c r="U241" i="1"/>
  <c r="U238" i="1"/>
  <c r="U234" i="1"/>
  <c r="T232" i="1"/>
  <c r="U232" i="1"/>
  <c r="U230" i="1"/>
  <c r="U228" i="1"/>
  <c r="U226" i="1"/>
  <c r="T224" i="1"/>
  <c r="U224" i="1" s="1"/>
  <c r="U222" i="1"/>
  <c r="U220" i="1"/>
  <c r="U217" i="1"/>
  <c r="T214" i="1"/>
  <c r="U214" i="1"/>
  <c r="U212" i="1"/>
  <c r="T209" i="1"/>
  <c r="U209" i="1" s="1"/>
  <c r="U207" i="1"/>
  <c r="T205" i="1"/>
  <c r="U205" i="1"/>
  <c r="U202" i="1"/>
  <c r="U200" i="1"/>
  <c r="U197" i="1"/>
  <c r="T195" i="1"/>
  <c r="U195" i="1" s="1"/>
  <c r="U193" i="1"/>
  <c r="T191" i="1"/>
  <c r="U191" i="1"/>
  <c r="U188" i="1"/>
  <c r="U186" i="1"/>
  <c r="U183" i="1"/>
  <c r="U180" i="1"/>
  <c r="U178" i="1"/>
  <c r="T176" i="1"/>
  <c r="U176" i="1" s="1"/>
  <c r="U174" i="1"/>
  <c r="T171" i="1"/>
  <c r="U171" i="1"/>
  <c r="U168" i="1"/>
  <c r="T166" i="1"/>
  <c r="U166" i="1" s="1"/>
  <c r="U163" i="1"/>
  <c r="U158" i="1"/>
  <c r="U156" i="1"/>
  <c r="U152" i="1"/>
  <c r="U149" i="1"/>
  <c r="T147" i="1"/>
  <c r="U147" i="1"/>
  <c r="U145" i="1"/>
  <c r="T142" i="1"/>
  <c r="U142" i="1" s="1"/>
  <c r="U139" i="1"/>
  <c r="T137" i="1"/>
  <c r="U137" i="1"/>
  <c r="U135" i="1"/>
  <c r="T133" i="1"/>
  <c r="U133" i="1" s="1"/>
  <c r="U131" i="1"/>
  <c r="T129" i="1"/>
  <c r="U129" i="1"/>
  <c r="U127" i="1"/>
  <c r="T123" i="1"/>
  <c r="U123" i="1" s="1"/>
  <c r="U121" i="1"/>
  <c r="T119" i="1"/>
  <c r="U119" i="1"/>
  <c r="U115" i="1"/>
  <c r="U113" i="1"/>
  <c r="U110" i="1"/>
  <c r="U107" i="1"/>
  <c r="U105" i="1"/>
  <c r="U102" i="1"/>
  <c r="U98" i="1"/>
  <c r="U95" i="1"/>
  <c r="T93" i="1"/>
  <c r="U93" i="1"/>
  <c r="U89" i="1"/>
  <c r="U85" i="1"/>
  <c r="U82" i="1"/>
  <c r="U79" i="1"/>
  <c r="U75" i="1"/>
  <c r="U71" i="1"/>
  <c r="U69" i="1"/>
  <c r="U63" i="1"/>
  <c r="U61" i="1"/>
  <c r="U57" i="1"/>
  <c r="U53" i="1"/>
  <c r="U49" i="1"/>
  <c r="U46" i="1"/>
  <c r="U41" i="1"/>
  <c r="U38" i="1"/>
  <c r="U34" i="1"/>
  <c r="U30" i="1"/>
  <c r="U26" i="1"/>
  <c r="U23" i="1"/>
  <c r="U19" i="1"/>
  <c r="U17" i="1"/>
  <c r="U14" i="1"/>
  <c r="T9" i="1"/>
  <c r="U9" i="1"/>
  <c r="U6" i="1"/>
  <c r="U3" i="1"/>
  <c r="Y10" i="1"/>
  <c r="Z9" i="1"/>
  <c r="T242" i="1"/>
  <c r="U242" i="1" s="1"/>
  <c r="T190" i="1"/>
  <c r="U190" i="1" s="1"/>
  <c r="T182" i="1"/>
  <c r="U182" i="1" s="1"/>
  <c r="T160" i="1"/>
  <c r="U160" i="1" s="1"/>
  <c r="T148" i="1"/>
  <c r="U148" i="1" s="1"/>
  <c r="T132" i="1"/>
  <c r="U132" i="1" s="1"/>
  <c r="T58" i="1"/>
  <c r="U58" i="1" s="1"/>
  <c r="T240" i="1"/>
  <c r="U240" i="1" s="1"/>
  <c r="T236" i="1"/>
  <c r="U236" i="1" s="1"/>
  <c r="T208" i="1"/>
  <c r="U208" i="1" s="1"/>
  <c r="T192" i="1"/>
  <c r="U192" i="1" s="1"/>
  <c r="T184" i="1"/>
  <c r="U184" i="1" s="1"/>
  <c r="T138" i="1"/>
  <c r="U138" i="1" s="1"/>
  <c r="T120" i="1"/>
  <c r="U120" i="1" s="1"/>
  <c r="T94" i="1"/>
  <c r="U94" i="1" s="1"/>
  <c r="T74" i="1"/>
  <c r="U74" i="1" s="1"/>
  <c r="T218" i="1"/>
  <c r="U218" i="1" s="1"/>
  <c r="T194" i="1"/>
  <c r="U194" i="1" s="1"/>
  <c r="T144" i="1"/>
  <c r="U144" i="1" s="1"/>
  <c r="T136" i="1"/>
  <c r="U136" i="1" s="1"/>
  <c r="T128" i="1"/>
  <c r="U128" i="1" s="1"/>
  <c r="T70" i="1"/>
  <c r="U70" i="1" s="1"/>
  <c r="T18" i="1"/>
  <c r="U18" i="1" s="1"/>
  <c r="T10" i="1"/>
  <c r="U10" i="1" s="1"/>
  <c r="T204" i="1"/>
  <c r="U204" i="1" s="1"/>
  <c r="T196" i="1"/>
  <c r="U196" i="1" s="1"/>
  <c r="T170" i="1"/>
  <c r="U170" i="1" s="1"/>
  <c r="T146" i="1"/>
  <c r="U146" i="1" s="1"/>
  <c r="T134" i="1"/>
  <c r="U134" i="1" s="1"/>
  <c r="T124" i="1"/>
  <c r="U124" i="1" s="1"/>
  <c r="T62" i="1"/>
  <c r="U62" i="1" s="1"/>
  <c r="T112" i="1"/>
  <c r="U112" i="1" s="1"/>
  <c r="T104" i="1"/>
  <c r="U104" i="1" s="1"/>
  <c r="T96" i="1"/>
  <c r="U96" i="1" s="1"/>
  <c r="T88" i="1"/>
  <c r="U88" i="1" s="1"/>
  <c r="T76" i="1"/>
  <c r="U76" i="1" s="1"/>
  <c r="T68" i="1"/>
  <c r="U68" i="1" s="1"/>
  <c r="T60" i="1"/>
  <c r="U60" i="1" s="1"/>
  <c r="T52" i="1"/>
  <c r="U52" i="1" s="1"/>
  <c r="T44" i="1"/>
  <c r="U44" i="1" s="1"/>
  <c r="T32" i="1"/>
  <c r="U32" i="1" s="1"/>
  <c r="T24" i="1"/>
  <c r="U24" i="1" s="1"/>
  <c r="T16" i="1"/>
  <c r="U16" i="1" s="1"/>
  <c r="T400" i="1"/>
  <c r="U400" i="1" s="1"/>
  <c r="T398" i="1"/>
  <c r="U398" i="1" s="1"/>
  <c r="T396" i="1"/>
  <c r="U396" i="1" s="1"/>
  <c r="T394" i="1"/>
  <c r="U394" i="1" s="1"/>
  <c r="T392" i="1"/>
  <c r="U392" i="1" s="1"/>
  <c r="T390" i="1"/>
  <c r="U390" i="1" s="1"/>
  <c r="T388" i="1"/>
  <c r="U388" i="1" s="1"/>
  <c r="T386" i="1"/>
  <c r="U386" i="1" s="1"/>
  <c r="T384" i="1"/>
  <c r="U384" i="1" s="1"/>
  <c r="T382" i="1"/>
  <c r="U382" i="1" s="1"/>
  <c r="T379" i="1"/>
  <c r="U379" i="1" s="1"/>
  <c r="T377" i="1"/>
  <c r="U377" i="1" s="1"/>
  <c r="T373" i="1"/>
  <c r="U373" i="1" s="1"/>
  <c r="T371" i="1"/>
  <c r="U371" i="1" s="1"/>
  <c r="T364" i="1"/>
  <c r="U364" i="1" s="1"/>
  <c r="T362" i="1"/>
  <c r="U362" i="1" s="1"/>
  <c r="T359" i="1"/>
  <c r="U359" i="1" s="1"/>
  <c r="T357" i="1"/>
  <c r="U357" i="1" s="1"/>
  <c r="T355" i="1"/>
  <c r="U355" i="1" s="1"/>
  <c r="T353" i="1"/>
  <c r="U353" i="1" s="1"/>
  <c r="T350" i="1"/>
  <c r="U350" i="1" s="1"/>
  <c r="T347" i="1"/>
  <c r="U347" i="1" s="1"/>
  <c r="T344" i="1"/>
  <c r="U344" i="1" s="1"/>
  <c r="T342" i="1"/>
  <c r="U342" i="1" s="1"/>
  <c r="T340" i="1"/>
  <c r="U340" i="1" s="1"/>
  <c r="T338" i="1"/>
  <c r="U338" i="1" s="1"/>
  <c r="T336" i="1"/>
  <c r="U336" i="1" s="1"/>
  <c r="T333" i="1"/>
  <c r="U333" i="1" s="1"/>
  <c r="T329" i="1"/>
  <c r="U329" i="1" s="1"/>
  <c r="T327" i="1"/>
  <c r="U327" i="1" s="1"/>
  <c r="T324" i="1"/>
  <c r="U324" i="1" s="1"/>
  <c r="T322" i="1"/>
  <c r="U322" i="1" s="1"/>
  <c r="T320" i="1"/>
  <c r="U320" i="1" s="1"/>
  <c r="T318" i="1"/>
  <c r="U318" i="1" s="1"/>
  <c r="T316" i="1"/>
  <c r="U316" i="1" s="1"/>
  <c r="T313" i="1"/>
  <c r="U313" i="1" s="1"/>
  <c r="T311" i="1"/>
  <c r="U311" i="1" s="1"/>
  <c r="T309" i="1"/>
  <c r="U309" i="1" s="1"/>
  <c r="T305" i="1"/>
  <c r="U305" i="1" s="1"/>
  <c r="T303" i="1"/>
  <c r="U303" i="1" s="1"/>
  <c r="T300" i="1"/>
  <c r="U300" i="1" s="1"/>
  <c r="T297" i="1"/>
  <c r="U297" i="1" s="1"/>
  <c r="T295" i="1"/>
  <c r="U295" i="1" s="1"/>
  <c r="T291" i="1"/>
  <c r="U291" i="1" s="1"/>
  <c r="T287" i="1"/>
  <c r="U287" i="1" s="1"/>
  <c r="T285" i="1"/>
  <c r="U285" i="1" s="1"/>
  <c r="T282" i="1"/>
  <c r="U282" i="1" s="1"/>
  <c r="T279" i="1"/>
  <c r="U279" i="1" s="1"/>
  <c r="T277" i="1"/>
  <c r="U277" i="1" s="1"/>
  <c r="T275" i="1"/>
  <c r="U275" i="1" s="1"/>
  <c r="T273" i="1"/>
  <c r="U273" i="1" s="1"/>
  <c r="T270" i="1"/>
  <c r="U270" i="1" s="1"/>
  <c r="T268" i="1"/>
  <c r="U268" i="1" s="1"/>
  <c r="T266" i="1"/>
  <c r="U266" i="1" s="1"/>
  <c r="T264" i="1"/>
  <c r="U264" i="1" s="1"/>
  <c r="T261" i="1"/>
  <c r="U261" i="1" s="1"/>
  <c r="T259" i="1"/>
  <c r="U259" i="1" s="1"/>
  <c r="T116" i="1"/>
  <c r="U116" i="1" s="1"/>
  <c r="T108" i="1"/>
  <c r="U108" i="1" s="1"/>
  <c r="T100" i="1"/>
  <c r="U100" i="1" s="1"/>
  <c r="T92" i="1"/>
  <c r="U92" i="1" s="1"/>
  <c r="T84" i="1"/>
  <c r="U84" i="1" s="1"/>
  <c r="T72" i="1"/>
  <c r="U72" i="1" s="1"/>
  <c r="T64" i="1"/>
  <c r="U64" i="1" s="1"/>
  <c r="T56" i="1"/>
  <c r="U56" i="1" s="1"/>
  <c r="T48" i="1"/>
  <c r="U48" i="1" s="1"/>
  <c r="T36" i="1"/>
  <c r="U36" i="1" s="1"/>
  <c r="T28" i="1"/>
  <c r="U28" i="1" s="1"/>
  <c r="T20" i="1"/>
  <c r="U20" i="1" s="1"/>
  <c r="T8" i="1"/>
  <c r="U8" i="1" s="1"/>
  <c r="T399" i="1"/>
  <c r="U399" i="1" s="1"/>
  <c r="T397" i="1"/>
  <c r="U397" i="1" s="1"/>
  <c r="T395" i="1"/>
  <c r="U395" i="1" s="1"/>
  <c r="T393" i="1"/>
  <c r="U393" i="1" s="1"/>
  <c r="T391" i="1"/>
  <c r="U391" i="1" s="1"/>
  <c r="T389" i="1"/>
  <c r="U389" i="1" s="1"/>
  <c r="T387" i="1"/>
  <c r="U387" i="1" s="1"/>
  <c r="T385" i="1"/>
  <c r="U385" i="1" s="1"/>
  <c r="T383" i="1"/>
  <c r="U383" i="1" s="1"/>
  <c r="T380" i="1"/>
  <c r="U380" i="1" s="1"/>
  <c r="T378" i="1"/>
  <c r="U378" i="1" s="1"/>
  <c r="T374" i="1"/>
  <c r="U374" i="1" s="1"/>
  <c r="T372" i="1"/>
  <c r="U372" i="1" s="1"/>
  <c r="T367" i="1"/>
  <c r="U367" i="1" s="1"/>
  <c r="T363" i="1"/>
  <c r="U363" i="1" s="1"/>
  <c r="T360" i="1"/>
  <c r="U360" i="1" s="1"/>
  <c r="T358" i="1"/>
  <c r="U358" i="1" s="1"/>
  <c r="T356" i="1"/>
  <c r="U356" i="1" s="1"/>
  <c r="T354" i="1"/>
  <c r="U354" i="1" s="1"/>
  <c r="T352" i="1"/>
  <c r="U352" i="1" s="1"/>
  <c r="T348" i="1"/>
  <c r="U348" i="1" s="1"/>
  <c r="T345" i="1"/>
  <c r="U345" i="1" s="1"/>
  <c r="T343" i="1"/>
  <c r="U343" i="1" s="1"/>
  <c r="T341" i="1"/>
  <c r="U341" i="1" s="1"/>
  <c r="T339" i="1"/>
  <c r="U339" i="1" s="1"/>
  <c r="T337" i="1"/>
  <c r="U337" i="1" s="1"/>
  <c r="T335" i="1"/>
  <c r="U335" i="1" s="1"/>
  <c r="T331" i="1"/>
  <c r="U331" i="1" s="1"/>
  <c r="T328" i="1"/>
  <c r="U328" i="1" s="1"/>
  <c r="T325" i="1"/>
  <c r="U325" i="1" s="1"/>
  <c r="T323" i="1"/>
  <c r="U323" i="1" s="1"/>
  <c r="T321" i="1"/>
  <c r="U321" i="1" s="1"/>
  <c r="T319" i="1"/>
  <c r="U319" i="1" s="1"/>
  <c r="T317" i="1"/>
  <c r="U317" i="1" s="1"/>
  <c r="T315" i="1"/>
  <c r="U315" i="1" s="1"/>
  <c r="T312" i="1"/>
  <c r="U312" i="1" s="1"/>
  <c r="T310" i="1"/>
  <c r="U310" i="1" s="1"/>
  <c r="T306" i="1"/>
  <c r="U306" i="1" s="1"/>
  <c r="T304" i="1"/>
  <c r="U304" i="1" s="1"/>
  <c r="T301" i="1"/>
  <c r="U301" i="1" s="1"/>
  <c r="T298" i="1"/>
  <c r="U298" i="1" s="1"/>
  <c r="T296" i="1"/>
  <c r="U296" i="1" s="1"/>
  <c r="T294" i="1"/>
  <c r="U294" i="1" s="1"/>
  <c r="T290" i="1"/>
  <c r="U290" i="1" s="1"/>
  <c r="T286" i="1"/>
  <c r="U286" i="1" s="1"/>
  <c r="T283" i="1"/>
  <c r="U283" i="1" s="1"/>
  <c r="T281" i="1"/>
  <c r="U281" i="1" s="1"/>
  <c r="T278" i="1"/>
  <c r="U278" i="1" s="1"/>
  <c r="T276" i="1"/>
  <c r="U276" i="1" s="1"/>
  <c r="T274" i="1"/>
  <c r="U274" i="1" s="1"/>
  <c r="T271" i="1"/>
  <c r="U271" i="1" s="1"/>
  <c r="T269" i="1"/>
  <c r="U269" i="1" s="1"/>
  <c r="T267" i="1"/>
  <c r="U267" i="1" s="1"/>
  <c r="T265" i="1"/>
  <c r="U265" i="1" s="1"/>
  <c r="T262" i="1"/>
  <c r="U262" i="1" s="1"/>
  <c r="T260" i="1"/>
  <c r="U260" i="1" s="1"/>
  <c r="T256" i="1"/>
  <c r="U256" i="1" s="1"/>
  <c r="Y11" i="1" l="1"/>
  <c r="Z10" i="1"/>
  <c r="Z11" i="1" l="1"/>
  <c r="Y12" i="1"/>
  <c r="Y13" i="1" l="1"/>
  <c r="Z12" i="1"/>
  <c r="Y14" i="1" l="1"/>
  <c r="Z13" i="1"/>
  <c r="Y15" i="1" l="1"/>
  <c r="Z14" i="1"/>
  <c r="Y16" i="1" l="1"/>
  <c r="Z15" i="1"/>
  <c r="Y17" i="1" l="1"/>
  <c r="Z16" i="1"/>
  <c r="Y18" i="1" l="1"/>
  <c r="Z17" i="1"/>
  <c r="Y19" i="1" l="1"/>
  <c r="Z18" i="1"/>
  <c r="Y20" i="1" l="1"/>
  <c r="Z19" i="1"/>
  <c r="Y21" i="1" l="1"/>
  <c r="Z20" i="1"/>
  <c r="Y22" i="1" l="1"/>
  <c r="Z21" i="1"/>
  <c r="Y23" i="1" l="1"/>
  <c r="Z22" i="1"/>
  <c r="Y24" i="1" l="1"/>
  <c r="Z23" i="1"/>
  <c r="Y25" i="1" l="1"/>
  <c r="Z24" i="1"/>
  <c r="Y26" i="1" l="1"/>
  <c r="Z26" i="1" s="1"/>
  <c r="Z25" i="1"/>
</calcChain>
</file>

<file path=xl/sharedStrings.xml><?xml version="1.0" encoding="utf-8"?>
<sst xmlns="http://schemas.openxmlformats.org/spreadsheetml/2006/main" count="5819" uniqueCount="528">
  <si>
    <t>AccountNo</t>
  </si>
  <si>
    <t>Attending Phys</t>
  </si>
  <si>
    <t>Specialty</t>
  </si>
  <si>
    <t>Ordering Provider</t>
  </si>
  <si>
    <t xml:space="preserve">Drug Dose </t>
  </si>
  <si>
    <t>0.4 mg</t>
  </si>
  <si>
    <t>Narcan Order</t>
  </si>
  <si>
    <t>Naloxone (NARCAN) injection</t>
  </si>
  <si>
    <t>Narcan Administration Date</t>
  </si>
  <si>
    <t>Narcan Administration Time</t>
  </si>
  <si>
    <t>Administration Location</t>
  </si>
  <si>
    <t>Most Recent Opioid Administration Date</t>
  </si>
  <si>
    <t>Most Recent Opioid Administration Time</t>
  </si>
  <si>
    <t>Calculated</t>
  </si>
  <si>
    <t>Time elapsed between Opioid and Naloxone Administration</t>
  </si>
  <si>
    <t>Fentanyl (SUBLIMAZE) inj 25 mcg</t>
  </si>
  <si>
    <t>OxyCODONE (ROXICODONE) Immediate release tablet 10 mg</t>
  </si>
  <si>
    <t>Most Recent Opioid Administration (within 24 hours of naloxone administration)</t>
  </si>
  <si>
    <t>Franklin, Doris</t>
  </si>
  <si>
    <t>Baker, Julia</t>
  </si>
  <si>
    <t>Hinchcliff, Sally</t>
  </si>
  <si>
    <t>Oliver, Todd</t>
  </si>
  <si>
    <t>Gonzalez, Juan</t>
  </si>
  <si>
    <t>King, Denise</t>
  </si>
  <si>
    <t>Davidson, Darnell</t>
  </si>
  <si>
    <t>Green, Marc</t>
  </si>
  <si>
    <t>Johnson, Claudia</t>
  </si>
  <si>
    <t>Smith, Jane</t>
  </si>
  <si>
    <t>Graham, Martha</t>
  </si>
  <si>
    <t>Carter, Ellen</t>
  </si>
  <si>
    <t>Patel, Ashish</t>
  </si>
  <si>
    <t>Clark, Harry</t>
  </si>
  <si>
    <t>Bauman, Eric</t>
  </si>
  <si>
    <t>Vincent, James</t>
  </si>
  <si>
    <t>Standish, Mary</t>
  </si>
  <si>
    <t>Zaslow, Barbara</t>
  </si>
  <si>
    <t>Martin, Barry</t>
  </si>
  <si>
    <t>Hightower, James</t>
  </si>
  <si>
    <t>Thomas, William</t>
  </si>
  <si>
    <t>Ob-Gyn</t>
  </si>
  <si>
    <t>Urology</t>
  </si>
  <si>
    <t>Surgery</t>
  </si>
  <si>
    <t>Cardiology</t>
  </si>
  <si>
    <t>Oncology</t>
  </si>
  <si>
    <t>Pediatrics</t>
  </si>
  <si>
    <t>Clever, Chris</t>
  </si>
  <si>
    <t>PERIOP</t>
  </si>
  <si>
    <t>Emergency Department</t>
  </si>
  <si>
    <t>Critical Care</t>
  </si>
  <si>
    <t>Crash, Thomas</t>
  </si>
  <si>
    <t>Prone, Jacob</t>
  </si>
  <si>
    <t>Hashim, Jack</t>
  </si>
  <si>
    <t>Fentanyl (SUBLIMAZE) inj 50 mcg</t>
  </si>
  <si>
    <t>Morphine inj 2 mg</t>
  </si>
  <si>
    <t>Morphine inj 4 mg</t>
  </si>
  <si>
    <t>Morphine inj 10 mg</t>
  </si>
  <si>
    <t>Fentanyl (SUBLIMAZE) inj 100 mcg</t>
  </si>
  <si>
    <t>12:00:13</t>
  </si>
  <si>
    <t>17:46:47</t>
  </si>
  <si>
    <t>08:45:47</t>
  </si>
  <si>
    <t>03:01:37</t>
  </si>
  <si>
    <t>06:26:25</t>
  </si>
  <si>
    <t>13:05:46</t>
  </si>
  <si>
    <t>20:01:06</t>
  </si>
  <si>
    <t>04:16:27</t>
  </si>
  <si>
    <t>19:33:33</t>
  </si>
  <si>
    <t>14:09:02</t>
  </si>
  <si>
    <t>21:02:55</t>
  </si>
  <si>
    <t>22:54:15</t>
  </si>
  <si>
    <t>23:54:34</t>
  </si>
  <si>
    <t>08:40:08</t>
  </si>
  <si>
    <t>06:22:25</t>
  </si>
  <si>
    <t>14:01:42</t>
  </si>
  <si>
    <t>06:43:01</t>
  </si>
  <si>
    <t>08:45:22</t>
  </si>
  <si>
    <t>13:08:55</t>
  </si>
  <si>
    <t>00:54:21</t>
  </si>
  <si>
    <t>13:35:37</t>
  </si>
  <si>
    <t>04:24:25</t>
  </si>
  <si>
    <t>08:48:22</t>
  </si>
  <si>
    <t>11:38:04</t>
  </si>
  <si>
    <t>21:42:02</t>
  </si>
  <si>
    <t>00:58:00</t>
  </si>
  <si>
    <t>04:03:39</t>
  </si>
  <si>
    <t>01:02:07</t>
  </si>
  <si>
    <t>03:34:16</t>
  </si>
  <si>
    <t>21:14:56</t>
  </si>
  <si>
    <t>08:16:32</t>
  </si>
  <si>
    <t>15:34:02</t>
  </si>
  <si>
    <t>09:04:03</t>
  </si>
  <si>
    <t>03:39:00</t>
  </si>
  <si>
    <t>16:29:14</t>
  </si>
  <si>
    <t>20:23:21</t>
  </si>
  <si>
    <t>15:44:20</t>
  </si>
  <si>
    <t>02:23:16</t>
  </si>
  <si>
    <t>09:30:27</t>
  </si>
  <si>
    <t>20:29:00</t>
  </si>
  <si>
    <t>00:08:42</t>
  </si>
  <si>
    <t>03:19:28</t>
  </si>
  <si>
    <t>00:27:46</t>
  </si>
  <si>
    <t>08:40:36</t>
  </si>
  <si>
    <t>09:12:18</t>
  </si>
  <si>
    <t>08:09:26</t>
  </si>
  <si>
    <t>11:43:49</t>
  </si>
  <si>
    <t>07:28:15</t>
  </si>
  <si>
    <t>21:36:13</t>
  </si>
  <si>
    <t>21:16:20</t>
  </si>
  <si>
    <t>16:38:43</t>
  </si>
  <si>
    <t>19:07:00</t>
  </si>
  <si>
    <t>17:35:11</t>
  </si>
  <si>
    <t>09:46:31</t>
  </si>
  <si>
    <t>04:58:08</t>
  </si>
  <si>
    <t>16:18:17</t>
  </si>
  <si>
    <t>06:05:51</t>
  </si>
  <si>
    <t>03:54:25</t>
  </si>
  <si>
    <t>18:53:55</t>
  </si>
  <si>
    <t>04:24:01</t>
  </si>
  <si>
    <t>14:51:16</t>
  </si>
  <si>
    <t>10:46:27</t>
  </si>
  <si>
    <t>13:00:53</t>
  </si>
  <si>
    <t>11:56:06</t>
  </si>
  <si>
    <t>11:37:01</t>
  </si>
  <si>
    <t>16:16:04</t>
  </si>
  <si>
    <t>22:15:29</t>
  </si>
  <si>
    <t>07:45:05</t>
  </si>
  <si>
    <t>23:27:18</t>
  </si>
  <si>
    <t>21:23:20</t>
  </si>
  <si>
    <t>17:53:34</t>
  </si>
  <si>
    <t>12:50:16</t>
  </si>
  <si>
    <t>19:46:22</t>
  </si>
  <si>
    <t>05:03:30</t>
  </si>
  <si>
    <t>03:08:41</t>
  </si>
  <si>
    <t>06:10:25</t>
  </si>
  <si>
    <t>16:22:48</t>
  </si>
  <si>
    <t>13:49:23</t>
  </si>
  <si>
    <t>02:37:05</t>
  </si>
  <si>
    <t>19:25:52</t>
  </si>
  <si>
    <t>06:36:17</t>
  </si>
  <si>
    <t>13:02:09</t>
  </si>
  <si>
    <t>04:09:54</t>
  </si>
  <si>
    <t>11:28:06</t>
  </si>
  <si>
    <t>04:49:48</t>
  </si>
  <si>
    <t>10:56:18</t>
  </si>
  <si>
    <t>19:50:25</t>
  </si>
  <si>
    <t>09:04:47</t>
  </si>
  <si>
    <t>16:36:26</t>
  </si>
  <si>
    <t>07:23:34</t>
  </si>
  <si>
    <t>14:41:53</t>
  </si>
  <si>
    <t>07:55:07</t>
  </si>
  <si>
    <t>03:23:11</t>
  </si>
  <si>
    <t>06:07:31</t>
  </si>
  <si>
    <t>07:37:07</t>
  </si>
  <si>
    <t>08:14:25</t>
  </si>
  <si>
    <t>14:35:07</t>
  </si>
  <si>
    <t>14:02:59</t>
  </si>
  <si>
    <t>13:13:16</t>
  </si>
  <si>
    <t>05:45:56</t>
  </si>
  <si>
    <t>21:29:36</t>
  </si>
  <si>
    <t>09:28:02</t>
  </si>
  <si>
    <t>17:32:10</t>
  </si>
  <si>
    <t>18:42:12</t>
  </si>
  <si>
    <t>07:31:32</t>
  </si>
  <si>
    <t>09:40:37</t>
  </si>
  <si>
    <t>10:05:37</t>
  </si>
  <si>
    <t>08:34:39</t>
  </si>
  <si>
    <t>01:22:01</t>
  </si>
  <si>
    <t>21:32:58</t>
  </si>
  <si>
    <t>21:30:59</t>
  </si>
  <si>
    <t>02:51:28</t>
  </si>
  <si>
    <t>08:45:56</t>
  </si>
  <si>
    <t>03:00:14</t>
  </si>
  <si>
    <t>17:26:37</t>
  </si>
  <si>
    <t>04:27:41</t>
  </si>
  <si>
    <t>01:48:25</t>
  </si>
  <si>
    <t>18:12:22</t>
  </si>
  <si>
    <t>23:44:45</t>
  </si>
  <si>
    <t>18:19:22</t>
  </si>
  <si>
    <t>18:36:01</t>
  </si>
  <si>
    <t>09:38:02</t>
  </si>
  <si>
    <t>10:28:08</t>
  </si>
  <si>
    <t>09:55:05</t>
  </si>
  <si>
    <t>10:46:09</t>
  </si>
  <si>
    <t>18:45:11</t>
  </si>
  <si>
    <t>20:14:51</t>
  </si>
  <si>
    <t>01:54:52</t>
  </si>
  <si>
    <t>06:25:16</t>
  </si>
  <si>
    <t>05:42:53</t>
  </si>
  <si>
    <t>15:24:59</t>
  </si>
  <si>
    <t>17:24:22</t>
  </si>
  <si>
    <t>23:26:42</t>
  </si>
  <si>
    <t>15:28:17</t>
  </si>
  <si>
    <t>21:30:48</t>
  </si>
  <si>
    <t>08:18:16</t>
  </si>
  <si>
    <t>00:14:42</t>
  </si>
  <si>
    <t>23:01:09</t>
  </si>
  <si>
    <t>03:17:18</t>
  </si>
  <si>
    <t>17:37:12</t>
  </si>
  <si>
    <t>04:39:14</t>
  </si>
  <si>
    <t>14:26:45</t>
  </si>
  <si>
    <t>07:18:57</t>
  </si>
  <si>
    <t>15:54:44</t>
  </si>
  <si>
    <t>16:00:20</t>
  </si>
  <si>
    <t>17:26:49</t>
  </si>
  <si>
    <t>14:27:42</t>
  </si>
  <si>
    <t>07:01:23</t>
  </si>
  <si>
    <t>02:04:31</t>
  </si>
  <si>
    <t>23:37:49</t>
  </si>
  <si>
    <t>20:35:16</t>
  </si>
  <si>
    <t>06:11:24</t>
  </si>
  <si>
    <t>20:08:30</t>
  </si>
  <si>
    <t>06:06:34</t>
  </si>
  <si>
    <t>06:48:18</t>
  </si>
  <si>
    <t>07:12:21</t>
  </si>
  <si>
    <t>05:20:13</t>
  </si>
  <si>
    <t>11:40:51</t>
  </si>
  <si>
    <t>20:24:27</t>
  </si>
  <si>
    <t>04:39:56</t>
  </si>
  <si>
    <t>22:51:39</t>
  </si>
  <si>
    <t>12:04:51</t>
  </si>
  <si>
    <t>03:37:52</t>
  </si>
  <si>
    <t>10:18:07</t>
  </si>
  <si>
    <t>00:45:18</t>
  </si>
  <si>
    <t>16:22:27</t>
  </si>
  <si>
    <t>10:29:56</t>
  </si>
  <si>
    <t>21:08:30</t>
  </si>
  <si>
    <t>21:36:32</t>
  </si>
  <si>
    <t>08:04:43</t>
  </si>
  <si>
    <t>06:29:39</t>
  </si>
  <si>
    <t>10:23:48</t>
  </si>
  <si>
    <t>09:24:10</t>
  </si>
  <si>
    <t>19:59:21</t>
  </si>
  <si>
    <t>05:12:46</t>
  </si>
  <si>
    <t>18:02:34</t>
  </si>
  <si>
    <t>20:45:19</t>
  </si>
  <si>
    <t>06:50:53</t>
  </si>
  <si>
    <t>10:22:28</t>
  </si>
  <si>
    <t>21:40:41</t>
  </si>
  <si>
    <t>17:29:57</t>
  </si>
  <si>
    <t>21:08:52</t>
  </si>
  <si>
    <t>22:13:33</t>
  </si>
  <si>
    <t>20:23:18</t>
  </si>
  <si>
    <t>21:26:59</t>
  </si>
  <si>
    <t>19:25:28</t>
  </si>
  <si>
    <t>15:53:49</t>
  </si>
  <si>
    <t>03:34:18</t>
  </si>
  <si>
    <t>14:18:50</t>
  </si>
  <si>
    <t>08:33:39</t>
  </si>
  <si>
    <t>01:44:54</t>
  </si>
  <si>
    <t>02:34:23</t>
  </si>
  <si>
    <t>08:52:45</t>
  </si>
  <si>
    <t>23:22:35</t>
  </si>
  <si>
    <t>17:21:08</t>
  </si>
  <si>
    <t>11:58:19</t>
  </si>
  <si>
    <t>05:39:57</t>
  </si>
  <si>
    <t>17:06:32</t>
  </si>
  <si>
    <t>15:07:04</t>
  </si>
  <si>
    <t>05:39:39</t>
  </si>
  <si>
    <t>03:20:52</t>
  </si>
  <si>
    <t>07:41:25</t>
  </si>
  <si>
    <t>20:01:31</t>
  </si>
  <si>
    <t>06:50:35</t>
  </si>
  <si>
    <t>23:49:50</t>
  </si>
  <si>
    <t>22:17:38</t>
  </si>
  <si>
    <t>16:32:04</t>
  </si>
  <si>
    <t>21:48:53</t>
  </si>
  <si>
    <t>17:19:25</t>
  </si>
  <si>
    <t>00:24:02</t>
  </si>
  <si>
    <t>08:47:32</t>
  </si>
  <si>
    <t>18:39:21</t>
  </si>
  <si>
    <t>05:57:00</t>
  </si>
  <si>
    <t>22:33:46</t>
  </si>
  <si>
    <t>02:37:56</t>
  </si>
  <si>
    <t>00:20:58</t>
  </si>
  <si>
    <t>02:15:49</t>
  </si>
  <si>
    <t>00:32:25</t>
  </si>
  <si>
    <t>19:51:58</t>
  </si>
  <si>
    <t>19:48:29</t>
  </si>
  <si>
    <t>21:17:27</t>
  </si>
  <si>
    <t>07:09:56</t>
  </si>
  <si>
    <t>01:06:37</t>
  </si>
  <si>
    <t>07:17:37</t>
  </si>
  <si>
    <t>17:20:13</t>
  </si>
  <si>
    <t>21:30:34</t>
  </si>
  <si>
    <t>13:00:27</t>
  </si>
  <si>
    <t>15:41:27</t>
  </si>
  <si>
    <t>22:07:57</t>
  </si>
  <si>
    <t>23:57:25</t>
  </si>
  <si>
    <t>03:03:18</t>
  </si>
  <si>
    <t>14:10:08</t>
  </si>
  <si>
    <t>18:46:07</t>
  </si>
  <si>
    <t>14:38:18</t>
  </si>
  <si>
    <t>21:56:17</t>
  </si>
  <si>
    <t>05:41:52</t>
  </si>
  <si>
    <t>02:56:28</t>
  </si>
  <si>
    <t>10:53:35</t>
  </si>
  <si>
    <t>22:58:56</t>
  </si>
  <si>
    <t>08:44:24</t>
  </si>
  <si>
    <t>16:29:15</t>
  </si>
  <si>
    <t>18:21:05</t>
  </si>
  <si>
    <t>02:01:54</t>
  </si>
  <si>
    <t>17:06:41</t>
  </si>
  <si>
    <t>08:16:01</t>
  </si>
  <si>
    <t>10:21:00</t>
  </si>
  <si>
    <t>17:26:10</t>
  </si>
  <si>
    <t>09:44:43</t>
  </si>
  <si>
    <t>01:24:16</t>
  </si>
  <si>
    <t>19:08:50</t>
  </si>
  <si>
    <t>01:41:05</t>
  </si>
  <si>
    <t>11:39:19</t>
  </si>
  <si>
    <t>15:36:38</t>
  </si>
  <si>
    <t>12:08:56</t>
  </si>
  <si>
    <t>18:05:06</t>
  </si>
  <si>
    <t>01:05:56</t>
  </si>
  <si>
    <t>17:54:38</t>
  </si>
  <si>
    <t>19:42:00</t>
  </si>
  <si>
    <t>13:37:17</t>
  </si>
  <si>
    <t>17:33:26</t>
  </si>
  <si>
    <t>04:32:20</t>
  </si>
  <si>
    <t>05:02:34</t>
  </si>
  <si>
    <t>02:44:27</t>
  </si>
  <si>
    <t>23:34:43</t>
  </si>
  <si>
    <t>02:31:29</t>
  </si>
  <si>
    <t>02:23:52</t>
  </si>
  <si>
    <t>13:57:42</t>
  </si>
  <si>
    <t>02:45:22</t>
  </si>
  <si>
    <t>07:18:33</t>
  </si>
  <si>
    <t>05:23:34</t>
  </si>
  <si>
    <t>18:31:05</t>
  </si>
  <si>
    <t>06:21:16</t>
  </si>
  <si>
    <t>23:43:20</t>
  </si>
  <si>
    <t>23:30:55</t>
  </si>
  <si>
    <t>13:29:39</t>
  </si>
  <si>
    <t>13:46:15</t>
  </si>
  <si>
    <t>23:44:16</t>
  </si>
  <si>
    <t>18:32:13</t>
  </si>
  <si>
    <t>17:34:55</t>
  </si>
  <si>
    <t>10:10:08</t>
  </si>
  <si>
    <t>09:56:54</t>
  </si>
  <si>
    <t>19:26:25</t>
  </si>
  <si>
    <t>16:13:12</t>
  </si>
  <si>
    <t>05:26:32</t>
  </si>
  <si>
    <t>16:43:14</t>
  </si>
  <si>
    <t>04:23:06</t>
  </si>
  <si>
    <t>02:25:15</t>
  </si>
  <si>
    <t>01:51:38</t>
  </si>
  <si>
    <t>09:29:23</t>
  </si>
  <si>
    <t>15:05:18</t>
  </si>
  <si>
    <t>23:46:51</t>
  </si>
  <si>
    <t>08:06:05</t>
  </si>
  <si>
    <t>19:17:04</t>
  </si>
  <si>
    <t>05:27:40</t>
  </si>
  <si>
    <t>05:16:26</t>
  </si>
  <si>
    <t>09:57:02</t>
  </si>
  <si>
    <t>17:02:44</t>
  </si>
  <si>
    <t>09:52:21</t>
  </si>
  <si>
    <t>03:38:52</t>
  </si>
  <si>
    <t>01:07:24</t>
  </si>
  <si>
    <t>10:20:10</t>
  </si>
  <si>
    <t>22:56:53</t>
  </si>
  <si>
    <t>20:48:36</t>
  </si>
  <si>
    <t>16:44:55</t>
  </si>
  <si>
    <t>17:44:30</t>
  </si>
  <si>
    <t>11:04:16</t>
  </si>
  <si>
    <t>10:12:23</t>
  </si>
  <si>
    <t>18:54:47</t>
  </si>
  <si>
    <t>09:26:50</t>
  </si>
  <si>
    <t>10:14:29</t>
  </si>
  <si>
    <t>12:54:43</t>
  </si>
  <si>
    <t>16:22:10</t>
  </si>
  <si>
    <t>05:25:35</t>
  </si>
  <si>
    <t>00:05:46</t>
  </si>
  <si>
    <t>04:51:33</t>
  </si>
  <si>
    <t>17:23:29</t>
  </si>
  <si>
    <t>13:50:04</t>
  </si>
  <si>
    <t>07:14:16</t>
  </si>
  <si>
    <t>11:11:33</t>
  </si>
  <si>
    <t>21:29:30</t>
  </si>
  <si>
    <t>09:15:02</t>
  </si>
  <si>
    <t>08:20:13</t>
  </si>
  <si>
    <t>03:19:25</t>
  </si>
  <si>
    <t>05:49:09</t>
  </si>
  <si>
    <t>13:12:22</t>
  </si>
  <si>
    <t>07:44:01</t>
  </si>
  <si>
    <t>05:58:58</t>
  </si>
  <si>
    <t>04:07:33</t>
  </si>
  <si>
    <t>19:12:35</t>
  </si>
  <si>
    <t>05:09:58</t>
  </si>
  <si>
    <t>14:28:46</t>
  </si>
  <si>
    <t>08:20:48</t>
  </si>
  <si>
    <t>22:19:48</t>
  </si>
  <si>
    <t>15:46:06</t>
  </si>
  <si>
    <t>18:33:06</t>
  </si>
  <si>
    <t>08:44:57</t>
  </si>
  <si>
    <t>00:15:00</t>
  </si>
  <si>
    <t>04:08:56</t>
  </si>
  <si>
    <t>10:40:11</t>
  </si>
  <si>
    <t>04:39:41</t>
  </si>
  <si>
    <t>16:35:24</t>
  </si>
  <si>
    <t>15:06:24</t>
  </si>
  <si>
    <t>23:11:13</t>
  </si>
  <si>
    <t>23:44:11</t>
  </si>
  <si>
    <t>03:01:44</t>
  </si>
  <si>
    <t>13:46:31</t>
  </si>
  <si>
    <t>10:09:50</t>
  </si>
  <si>
    <t>10:47:57</t>
  </si>
  <si>
    <t>13:01:17</t>
  </si>
  <si>
    <t>21:51:22</t>
  </si>
  <si>
    <t>04:42:00</t>
  </si>
  <si>
    <t>21:53:12</t>
  </si>
  <si>
    <t>06:15:34</t>
  </si>
  <si>
    <t>05:25:42</t>
  </si>
  <si>
    <t>20:35:23</t>
  </si>
  <si>
    <t>21:45:55</t>
  </si>
  <si>
    <t>23:17:17</t>
  </si>
  <si>
    <t>06:41:22</t>
  </si>
  <si>
    <t>12:04:33</t>
  </si>
  <si>
    <t>14:42:56</t>
  </si>
  <si>
    <t>23:04:25</t>
  </si>
  <si>
    <t>16:48:36</t>
  </si>
  <si>
    <t>17:05:41</t>
  </si>
  <si>
    <t>04:16:36</t>
  </si>
  <si>
    <t>07:12:46</t>
  </si>
  <si>
    <t>09:54:17</t>
  </si>
  <si>
    <t>06:28:23</t>
  </si>
  <si>
    <t>06:36:24</t>
  </si>
  <si>
    <t>03:10:52</t>
  </si>
  <si>
    <t>07:08:45</t>
  </si>
  <si>
    <t>04:47:01</t>
  </si>
  <si>
    <t>00:40:54</t>
  </si>
  <si>
    <t>16:44:28</t>
  </si>
  <si>
    <t>02:34:37</t>
  </si>
  <si>
    <t>11:54:31</t>
  </si>
  <si>
    <t>00:23:13</t>
  </si>
  <si>
    <t>02:11:54</t>
  </si>
  <si>
    <t>16:35:32</t>
  </si>
  <si>
    <t>21:10:11</t>
  </si>
  <si>
    <t>11:55:56</t>
  </si>
  <si>
    <t>10:14:49</t>
  </si>
  <si>
    <t>04:35:38</t>
  </si>
  <si>
    <t>09:51:36</t>
  </si>
  <si>
    <t>18:17:57</t>
  </si>
  <si>
    <t>08:35:43</t>
  </si>
  <si>
    <t>15:22:12</t>
  </si>
  <si>
    <t>04:45:12</t>
  </si>
  <si>
    <t>08:20:37</t>
  </si>
  <si>
    <t>21:00:58</t>
  </si>
  <si>
    <t>02:05:28</t>
  </si>
  <si>
    <t>04:53:30</t>
  </si>
  <si>
    <t>09:46:59</t>
  </si>
  <si>
    <t>07:39:47</t>
  </si>
  <si>
    <t>08:09:46</t>
  </si>
  <si>
    <t>03:53:56</t>
  </si>
  <si>
    <t>06:15:24</t>
  </si>
  <si>
    <t>20:06:44</t>
  </si>
  <si>
    <t>21:51:32</t>
  </si>
  <si>
    <t>MRN</t>
  </si>
  <si>
    <t>Methadone 10 mg</t>
  </si>
  <si>
    <t>Methadone 5 mg</t>
  </si>
  <si>
    <t>OxyCODONE (ROXICODONE) Immediate release tablet 5 mg</t>
  </si>
  <si>
    <t>Hydrocodone / acetaminophen (NORCO) 7.5- 325 mg</t>
  </si>
  <si>
    <t>Hydromorphone (DILAUDID) inj 0.2 mg</t>
  </si>
  <si>
    <t>Hydromorphone (DILAUDID) inj 0.4 mg</t>
  </si>
  <si>
    <t>No Prior Opioid Administrations in Past 24 Hours</t>
  </si>
  <si>
    <t>EMERGENCY DEPARTMENT</t>
  </si>
  <si>
    <t>MICU</t>
  </si>
  <si>
    <t>SICU</t>
  </si>
  <si>
    <t>NICU</t>
  </si>
  <si>
    <t>STEPDOWN</t>
  </si>
  <si>
    <t>PEDIATRICS</t>
  </si>
  <si>
    <t>Benzodiazepine Administration within 12 hours</t>
  </si>
  <si>
    <t>MED SURG</t>
  </si>
  <si>
    <t>GENERAL MEDICINE</t>
  </si>
  <si>
    <t>CARDIAC ICU</t>
  </si>
  <si>
    <t>TRAUMA</t>
  </si>
  <si>
    <t>GENERAL SURGERY</t>
  </si>
  <si>
    <t>ONCOLOGY</t>
  </si>
  <si>
    <t>Patient Age at time of administration</t>
  </si>
  <si>
    <t>NA</t>
  </si>
  <si>
    <t>Yes</t>
  </si>
  <si>
    <t>Row Labels</t>
  </si>
  <si>
    <t>Grand Total</t>
  </si>
  <si>
    <t>Count of MRN</t>
  </si>
  <si>
    <t>Count of Patient Age at time of administration</t>
  </si>
  <si>
    <t>Count of Administration Location</t>
  </si>
  <si>
    <t>Count of Benzodiazepine Administration within 12 hours</t>
  </si>
  <si>
    <t>Count of Most Recent Opioid Administration (within 24 hours of naloxone administration)</t>
  </si>
  <si>
    <t>Count of No Prior Opioid Administrations within 24 hours</t>
  </si>
  <si>
    <t>Narcan Admin Date/Time</t>
  </si>
  <si>
    <t>Opiod Admin Date/Time</t>
  </si>
  <si>
    <t>Elapsed Time Category</t>
  </si>
  <si>
    <t>Calculation</t>
  </si>
  <si>
    <t>Column Labels</t>
  </si>
  <si>
    <t>Most Recent Opioid Category</t>
  </si>
  <si>
    <t>First Blank</t>
  </si>
  <si>
    <t>Oxycodone / acetaminophen (PERCOCET) 5-325 mg</t>
  </si>
  <si>
    <t xml:space="preserve">Fentanyl </t>
  </si>
  <si>
    <t xml:space="preserve">Hydrocodone </t>
  </si>
  <si>
    <t xml:space="preserve">Hydromorphone </t>
  </si>
  <si>
    <t xml:space="preserve">Methadone </t>
  </si>
  <si>
    <t xml:space="preserve">Morphine </t>
  </si>
  <si>
    <t xml:space="preserve">Oxycodone </t>
  </si>
  <si>
    <t>Count of Most Recent Opioid Category</t>
  </si>
  <si>
    <t>Average of Calculation</t>
  </si>
  <si>
    <t>Age Category</t>
  </si>
  <si>
    <t>Time</t>
  </si>
  <si>
    <t>Min</t>
  </si>
  <si>
    <t>Pct</t>
  </si>
  <si>
    <t>41-64</t>
  </si>
  <si>
    <t>&lt;40</t>
  </si>
  <si>
    <t>65+</t>
  </si>
  <si>
    <t>No Prior</t>
  </si>
  <si>
    <t>Count of Age Category</t>
  </si>
  <si>
    <t>Field Name</t>
  </si>
  <si>
    <t>Field Type</t>
  </si>
  <si>
    <t>Field Length</t>
  </si>
  <si>
    <t>Field No</t>
  </si>
  <si>
    <t>Notes</t>
  </si>
  <si>
    <t>Pt Unique ID</t>
  </si>
  <si>
    <t>Acct Unique ID ($)</t>
  </si>
  <si>
    <t>Entered, Downloaded or Calculated</t>
  </si>
  <si>
    <t>Lookup Provider Master</t>
  </si>
  <si>
    <t>Lookup Formulary</t>
  </si>
  <si>
    <t>eMAR</t>
  </si>
  <si>
    <t>Text</t>
  </si>
  <si>
    <t>Numeric</t>
  </si>
  <si>
    <t>MM/DD/YY</t>
  </si>
  <si>
    <t>HH:MM:SS</t>
  </si>
  <si>
    <t>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</si>
</sst>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h:mm:ss;@"/>
    <numFmt numFmtId="166" formatCode="[h]:mm:ss;@"/>
    <numFmt numFmtId="167" formatCode="mm/dd/yy\ hh:mm:ss"/>
    <numFmt numFmtId="168" formatCode="mm/dd/yy;@"/>
    <numFmt numFmtId="169" formatCode="hh:mm:ss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A010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/>
    <xf numFmtId="0" fontId="2" fillId="0" borderId="0" xfId="0" applyFont="1"/>
    <xf numFmtId="0" fontId="0" fillId="0" borderId="0" xfId="0" applyFont="1" applyFill="1"/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0" fillId="0" borderId="3" xfId="0" applyFill="1" applyBorder="1"/>
    <xf numFmtId="0" fontId="0" fillId="0" borderId="2" xfId="0" applyFill="1" applyBorder="1"/>
    <xf numFmtId="0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5" fontId="7" fillId="0" borderId="0" xfId="0" applyNumberFormat="1" applyFont="1" applyAlignment="1">
      <alignment horizontal="center" wrapText="1"/>
    </xf>
    <xf numFmtId="0" fontId="8" fillId="0" borderId="1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2" fontId="10" fillId="0" borderId="0" xfId="0" applyNumberFormat="1" applyFont="1" applyAlignment="1">
      <alignment horizontal="center" wrapText="1"/>
    </xf>
    <xf numFmtId="166" fontId="10" fillId="0" borderId="0" xfId="0" applyNumberFormat="1" applyFont="1" applyAlignment="1">
      <alignment horizontal="center" wrapText="1"/>
    </xf>
    <xf numFmtId="166" fontId="9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 wrapText="1"/>
    </xf>
    <xf numFmtId="167" fontId="15" fillId="0" borderId="0" xfId="0" applyNumberFormat="1" applyFont="1" applyAlignment="1">
      <alignment horizontal="center" wrapText="1"/>
    </xf>
    <xf numFmtId="167" fontId="13" fillId="0" borderId="0" xfId="0" applyNumberFormat="1" applyFont="1" applyAlignment="1">
      <alignment horizontal="center"/>
    </xf>
    <xf numFmtId="167" fontId="1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pivotButton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center"/>
    </xf>
    <xf numFmtId="0" fontId="0" fillId="0" borderId="0" xfId="0" pivotButton="1" applyAlignment="1">
      <alignment wrapText="1"/>
    </xf>
    <xf numFmtId="0" fontId="0" fillId="0" borderId="0" xfId="0" pivotButton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8" fontId="7" fillId="0" borderId="0" xfId="0" applyNumberFormat="1" applyFont="1" applyAlignment="1">
      <alignment horizontal="center" wrapText="1"/>
    </xf>
    <xf numFmtId="168" fontId="8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5" fontId="8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2" xfId="0" pivotButton="1" applyBorder="1"/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pivotButton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pivotButton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10" fontId="5" fillId="0" borderId="0" xfId="0" applyNumberFormat="1" applyFont="1"/>
    <xf numFmtId="10" fontId="0" fillId="0" borderId="0" xfId="0" applyNumberFormat="1"/>
    <xf numFmtId="10" fontId="4" fillId="0" borderId="0" xfId="0" applyNumberFormat="1" applyFont="1"/>
    <xf numFmtId="0" fontId="17" fillId="0" borderId="2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0" fontId="1" fillId="0" borderId="2" xfId="0" applyNumberFormat="1" applyFont="1" applyBorder="1" applyAlignment="1">
      <alignment horizontal="center" wrapText="1"/>
    </xf>
    <xf numFmtId="18" fontId="0" fillId="0" borderId="2" xfId="0" applyNumberFormat="1" applyFont="1" applyBorder="1"/>
    <xf numFmtId="1" fontId="0" fillId="0" borderId="2" xfId="0" applyNumberFormat="1" applyBorder="1" applyAlignment="1">
      <alignment horizontal="center"/>
    </xf>
    <xf numFmtId="10" fontId="0" fillId="0" borderId="2" xfId="0" applyNumberFormat="1" applyBorder="1"/>
    <xf numFmtId="1" fontId="5" fillId="0" borderId="2" xfId="0" applyNumberFormat="1" applyFont="1" applyBorder="1" applyAlignment="1">
      <alignment horizontal="center"/>
    </xf>
    <xf numFmtId="0" fontId="0" fillId="0" borderId="2" xfId="0" applyNumberFormat="1" applyBorder="1"/>
    <xf numFmtId="16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0" fillId="0" borderId="0" xfId="0" applyFont="1"/>
    <xf numFmtId="0" fontId="1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10" fillId="0" borderId="2" xfId="0" applyFont="1" applyBorder="1"/>
    <xf numFmtId="0" fontId="7" fillId="0" borderId="2" xfId="0" applyFont="1" applyFill="1" applyBorder="1" applyAlignment="1">
      <alignment horizontal="left" wrapText="1"/>
    </xf>
    <xf numFmtId="164" fontId="7" fillId="0" borderId="2" xfId="0" applyNumberFormat="1" applyFont="1" applyBorder="1" applyAlignment="1">
      <alignment horizontal="left" wrapText="1"/>
    </xf>
    <xf numFmtId="168" fontId="7" fillId="0" borderId="2" xfId="0" applyNumberFormat="1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8" fontId="7" fillId="0" borderId="2" xfId="0" applyNumberFormat="1" applyFont="1" applyBorder="1" applyAlignment="1">
      <alignment horizontal="center" wrapText="1"/>
    </xf>
    <xf numFmtId="165" fontId="7" fillId="0" borderId="2" xfId="0" applyNumberFormat="1" applyFont="1" applyBorder="1" applyAlignment="1">
      <alignment horizont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Fill="1" applyBorder="1"/>
    <xf numFmtId="168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169" fontId="8" fillId="0" borderId="2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6" fontId="10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 wrapText="1"/>
    </xf>
    <xf numFmtId="10" fontId="4" fillId="0" borderId="0" xfId="0" applyNumberFormat="1" applyFont="1" applyAlignment="1">
      <alignment horizontal="center"/>
    </xf>
  </cellXfs>
  <cellStyles count="1">
    <cellStyle name="Normal" xfId="0" builtinId="0"/>
  </cellStyles>
  <dxfs count="61">
    <dxf>
      <alignment horizontal="center"/>
    </dxf>
    <dxf>
      <alignment horizontal="center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center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wrapText="1"/>
    </dxf>
    <dxf>
      <alignment wrapText="1"/>
    </dxf>
  </dxfs>
  <tableStyles count="0" defaultTableStyle="TableStyleMedium2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[Naloxone Dashboard - Data for Analysis.xlsx]1.SummaryAvgTimeByCategory!PivotTable2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Elapsed Time By Opioid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'1.SummaryAvgTimeByCategory'!$B$3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'1.SummaryAvgTimeByCategory'!$A$4:$A$10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'1.SummaryAvgTimeByCategory'!$B$4:$B$10</c:f>
              <c:numCache>
                <c:formatCode>0.00</c:formatCode>
                <c:ptCount val="6"/>
                <c:pt idx="0">
                  <c:v>3.7355642361111348</c:v>
                </c:pt>
                <c:pt idx="1">
                  <c:v>0.22069286616136774</c:v>
                </c:pt>
                <c:pt idx="2">
                  <c:v>0.22141793326357762</c:v>
                </c:pt>
                <c:pt idx="3">
                  <c:v>0.23543547453732572</c:v>
                </c:pt>
                <c:pt idx="4">
                  <c:v>1.2373104056439064</c:v>
                </c:pt>
                <c:pt idx="5">
                  <c:v>1.6399922207040574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A-404B-A497-02CE5E748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371624"/>
        <c:axId val="271372936"/>
      </c:barChart>
      <c:catAx>
        <c:axId val="27137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372936"/>
        <c:crosses val="autoZero"/>
        <c:auto val="1"/>
        <c:lblAlgn val="ctr"/>
        <c:lblOffset val="100"/>
        <c:noMultiLvlLbl val="0"/>
      </c:catAx>
      <c:valAx>
        <c:axId val="27137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371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[Naloxone Dashboard - Data for Analysis.xlsx]2. AgeByOpioidCategory!PivotTable1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AgeByOpioidCategory'!$B$3:$B$4</c:f>
              <c:strCache>
                <c:ptCount val="1"/>
                <c:pt idx="0">
                  <c:v>&lt;40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AgeByOpioidCategory'!$A$5:$A$12</c:f>
              <c:strCache>
                <c:ptCount val="7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No Prior</c:v>
                </c:pt>
                <c:pt idx="6">
                  <c:v>Oxycodone </c:v>
                </c:pt>
              </c:strCache>
            </c:strRef>
          </c:cat>
          <c:val>
            <c:numRef>
              <c:f>'2. AgeByOpioidCategory'!$B$5:$B$12</c:f>
              <c:numCache>
                <c:formatCode>General</c:formatCode>
                <c:ptCount val="7"/>
                <c:pt idx="0">
                  <c:v>23</c:v>
                </c:pt>
                <c:pt idx="1">
                  <c:v>7</c:v>
                </c:pt>
                <c:pt idx="2">
                  <c:v>15</c:v>
                </c:pt>
                <c:pt idx="3">
                  <c:v>8</c:v>
                </c:pt>
                <c:pt idx="4">
                  <c:v>32</c:v>
                </c:pt>
                <c:pt idx="5">
                  <c:v>22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A-4998-B499-8F31EAA1DD00}"/>
            </c:ext>
          </c:extLst>
        </c:ser>
        <c:ser>
          <c:idx val="1"/>
          <c:order val="1"/>
          <c:tx>
            <c:strRef>
              <c:f>'2. AgeByOpioidCategory'!$C$3:$C$4</c:f>
              <c:strCache>
                <c:ptCount val="1"/>
                <c:pt idx="0">
                  <c:v>41-64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AgeByOpioidCategory'!$A$5:$A$12</c:f>
              <c:strCache>
                <c:ptCount val="7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No Prior</c:v>
                </c:pt>
                <c:pt idx="6">
                  <c:v>Oxycodone </c:v>
                </c:pt>
              </c:strCache>
            </c:strRef>
          </c:cat>
          <c:val>
            <c:numRef>
              <c:f>'2. AgeByOpioidCategory'!$C$5:$C$12</c:f>
              <c:numCache>
                <c:formatCode>General</c:formatCode>
                <c:ptCount val="7"/>
                <c:pt idx="0">
                  <c:v>21</c:v>
                </c:pt>
                <c:pt idx="1">
                  <c:v>1</c:v>
                </c:pt>
                <c:pt idx="2">
                  <c:v>15</c:v>
                </c:pt>
                <c:pt idx="3">
                  <c:v>10</c:v>
                </c:pt>
                <c:pt idx="4">
                  <c:v>28</c:v>
                </c:pt>
                <c:pt idx="5">
                  <c:v>11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A-4998-B499-8F31EAA1DD00}"/>
            </c:ext>
          </c:extLst>
        </c:ser>
        <c:ser>
          <c:idx val="2"/>
          <c:order val="2"/>
          <c:tx>
            <c:strRef>
              <c:f>'2. AgeByOpioidCategory'!$D$3:$D$4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AgeByOpioidCategory'!$A$5:$A$12</c:f>
              <c:strCache>
                <c:ptCount val="7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No Prior</c:v>
                </c:pt>
                <c:pt idx="6">
                  <c:v>Oxycodone </c:v>
                </c:pt>
              </c:strCache>
            </c:strRef>
          </c:cat>
          <c:val>
            <c:numRef>
              <c:f>'2. AgeByOpioidCategory'!$D$5:$D$12</c:f>
              <c:numCache>
                <c:formatCode>General</c:formatCode>
                <c:ptCount val="7"/>
                <c:pt idx="0">
                  <c:v>44</c:v>
                </c:pt>
                <c:pt idx="1">
                  <c:v>14</c:v>
                </c:pt>
                <c:pt idx="2">
                  <c:v>23</c:v>
                </c:pt>
                <c:pt idx="3">
                  <c:v>14</c:v>
                </c:pt>
                <c:pt idx="4">
                  <c:v>24</c:v>
                </c:pt>
                <c:pt idx="5">
                  <c:v>25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A-4998-B499-8F31EAA1D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474328"/>
        <c:axId val="278474656"/>
      </c:barChart>
      <c:catAx>
        <c:axId val="27847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474656"/>
        <c:crosses val="autoZero"/>
        <c:auto val="1"/>
        <c:lblAlgn val="ctr"/>
        <c:lblOffset val="100"/>
        <c:noMultiLvlLbl val="0"/>
      </c:catAx>
      <c:valAx>
        <c:axId val="27847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47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[Naloxone Dashboard - Data for Analysis.xlsx]3. Benzodiazepine &lt;12 Hrs!PivotTable3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Benzodiazepine &lt;12 Hrs'!$B$3:$B$4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Benzodiazepine &lt;12 Hrs'!$A$5:$A$11</c:f>
              <c:strCache>
                <c:ptCount val="6"/>
                <c:pt idx="0">
                  <c:v>Fentanyl </c:v>
                </c:pt>
                <c:pt idx="1">
                  <c:v>Hydrocodone </c:v>
                </c:pt>
                <c:pt idx="2">
                  <c:v>Hydromorphone </c:v>
                </c:pt>
                <c:pt idx="3">
                  <c:v>Methadone </c:v>
                </c:pt>
                <c:pt idx="4">
                  <c:v>Morphine </c:v>
                </c:pt>
                <c:pt idx="5">
                  <c:v>Oxycodone </c:v>
                </c:pt>
              </c:strCache>
            </c:strRef>
          </c:cat>
          <c:val>
            <c:numRef>
              <c:f>'3. Benzodiazepine &lt;12 Hrs'!$B$5:$B$11</c:f>
              <c:numCache>
                <c:formatCode>General</c:formatCode>
                <c:ptCount val="6"/>
                <c:pt idx="0">
                  <c:v>23</c:v>
                </c:pt>
                <c:pt idx="1">
                  <c:v>3</c:v>
                </c:pt>
                <c:pt idx="2">
                  <c:v>13</c:v>
                </c:pt>
                <c:pt idx="3">
                  <c:v>11</c:v>
                </c:pt>
                <c:pt idx="4">
                  <c:v>14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C-4B98-BACA-5032A4F27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175696"/>
        <c:axId val="351176024"/>
      </c:barChart>
      <c:catAx>
        <c:axId val="3511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76024"/>
        <c:crosses val="autoZero"/>
        <c:auto val="1"/>
        <c:lblAlgn val="ctr"/>
        <c:lblOffset val="100"/>
        <c:noMultiLvlLbl val="0"/>
      </c:catAx>
      <c:valAx>
        <c:axId val="35117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</xdr:row>
      <xdr:rowOff>80010</xdr:rowOff>
    </xdr:from>
    <xdr:to>
      <xdr:col>9</xdr:col>
      <xdr:colOff>556260</xdr:colOff>
      <xdr:row>17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0D0FFE-81EE-4390-A7F3-CDA87276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</xdr:colOff>
      <xdr:row>1</xdr:row>
      <xdr:rowOff>49530</xdr:rowOff>
    </xdr:from>
    <xdr:to>
      <xdr:col>13</xdr:col>
      <xdr:colOff>495300</xdr:colOff>
      <xdr:row>19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9FD0B-30E6-41F5-B629-319BF1962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163830</xdr:rowOff>
    </xdr:from>
    <xdr:to>
      <xdr:col>11</xdr:col>
      <xdr:colOff>304800</xdr:colOff>
      <xdr:row>12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B850B8-FEC7-4B84-BDA7-DCBC0632E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mes Carter" refreshedDate="44664.700771064818" createdVersion="7" refreshedVersion="6" minRefreshableVersion="3" recordCount="398" xr:uid="{D5720336-2D07-40C2-B9BF-48EC44B1951C}">
  <cacheSource type="worksheet">
    <worksheetSource ref="A2:V400" sheet="3.ModifiedData"/>
  </cacheSource>
  <cacheFields count="22">
    <cacheField name="MRN" numFmtId="0">
      <sharedItems containsSemiMixedTypes="0" containsString="0" containsNumber="1" containsInteger="1" minValue="1047084" maxValue="8981994"/>
    </cacheField>
    <cacheField name="AccountNo" numFmtId="0">
      <sharedItems containsSemiMixedTypes="0" containsString="0" containsNumber="1" containsInteger="1" minValue="40017219" maxValue="49947179"/>
    </cacheField>
    <cacheField name="Patient Age at time of administration" numFmtId="0">
      <sharedItems containsSemiMixedTypes="0" containsString="0" containsNumber="1" containsInteger="1" minValue="13" maxValue="101" count="88">
        <n v="54"/>
        <n v="37"/>
        <n v="47"/>
        <n v="24"/>
        <n v="83"/>
        <n v="90"/>
        <n v="68"/>
        <n v="72"/>
        <n v="22"/>
        <n v="50"/>
        <n v="87"/>
        <n v="42"/>
        <n v="45"/>
        <n v="35"/>
        <n v="94"/>
        <n v="85"/>
        <n v="70"/>
        <n v="26"/>
        <n v="60"/>
        <n v="49"/>
        <n v="57"/>
        <n v="36"/>
        <n v="20"/>
        <n v="43"/>
        <n v="33"/>
        <n v="75"/>
        <n v="89"/>
        <n v="25"/>
        <n v="98"/>
        <n v="39"/>
        <n v="93"/>
        <n v="91"/>
        <n v="69"/>
        <n v="29"/>
        <n v="100"/>
        <n v="78"/>
        <n v="79"/>
        <n v="17"/>
        <n v="82"/>
        <n v="56"/>
        <n v="64"/>
        <n v="76"/>
        <n v="53"/>
        <n v="67"/>
        <n v="62"/>
        <n v="101"/>
        <n v="27"/>
        <n v="73"/>
        <n v="74"/>
        <n v="84"/>
        <n v="58"/>
        <n v="92"/>
        <n v="61"/>
        <n v="48"/>
        <n v="97"/>
        <n v="46"/>
        <n v="51"/>
        <n v="55"/>
        <n v="88"/>
        <n v="95"/>
        <n v="81"/>
        <n v="40"/>
        <n v="44"/>
        <n v="41"/>
        <n v="63"/>
        <n v="77"/>
        <n v="31"/>
        <n v="34"/>
        <n v="28"/>
        <n v="66"/>
        <n v="52"/>
        <n v="96"/>
        <n v="32"/>
        <n v="21"/>
        <n v="23"/>
        <n v="30"/>
        <n v="65"/>
        <n v="86"/>
        <n v="80"/>
        <n v="18"/>
        <n v="16"/>
        <n v="59"/>
        <n v="38"/>
        <n v="71"/>
        <n v="13"/>
        <n v="19"/>
        <n v="14"/>
        <n v="15"/>
      </sharedItems>
    </cacheField>
    <cacheField name="Age Category" numFmtId="0">
      <sharedItems count="11">
        <s v="41-64"/>
        <s v="&lt;40"/>
        <s v="65+"/>
        <s v="60-69" u="1"/>
        <s v="30-39" u="1"/>
        <s v="90+" u="1"/>
        <s v="40-49" u="1"/>
        <s v="0-20" u="1"/>
        <s v="80-89" u="1"/>
        <s v="50-59" u="1"/>
        <s v="20-29" u="1"/>
      </sharedItems>
    </cacheField>
    <cacheField name="Ordering Provider" numFmtId="0">
      <sharedItems/>
    </cacheField>
    <cacheField name="Specialty" numFmtId="0">
      <sharedItems count="8">
        <s v="Surgery"/>
        <s v="Emergency Department"/>
        <s v="Cardiology"/>
        <s v="Urology"/>
        <s v="Oncology"/>
        <s v="Critical Care"/>
        <s v="Ob-Gyn"/>
        <s v="Pediatrics"/>
      </sharedItems>
    </cacheField>
    <cacheField name="Narcan Order" numFmtId="0">
      <sharedItems/>
    </cacheField>
    <cacheField name="Drug Dose " numFmtId="0">
      <sharedItems/>
    </cacheField>
    <cacheField name="Narcan Administration Date" numFmtId="168">
      <sharedItems containsSemiMixedTypes="0" containsNonDate="0" containsDate="1" containsString="0" minDate="2021-01-01T00:00:00" maxDate="2022-01-01T00:00:00"/>
    </cacheField>
    <cacheField name="Narcan Administration Time" numFmtId="0">
      <sharedItems/>
    </cacheField>
    <cacheField name="Administration Location" numFmtId="0">
      <sharedItems count="13">
        <s v="MED SURG"/>
        <s v="EMERGENCY DEPARTMENT"/>
        <s v="CARDIAC ICU"/>
        <s v="GENERAL MEDICINE"/>
        <s v="SICU"/>
        <s v="ONCOLOGY"/>
        <s v="NICU"/>
        <s v="STEPDOWN"/>
        <s v="GENERAL SURGERY"/>
        <s v="PERIOP"/>
        <s v="TRAUMA"/>
        <s v="MICU"/>
        <s v="PEDIATRICS"/>
      </sharedItems>
    </cacheField>
    <cacheField name="Most Recent Opioid Administration (within 24 hours of naloxone administration)" numFmtId="0">
      <sharedItems count="16">
        <s v="Fentanyl (SUBLIMAZE) inj 100 mcg"/>
        <s v="No Prior Opioid Administrations in Past 24 Hours"/>
        <s v="Hydromorphone (DILAUDID) inj 0.2 mg"/>
        <s v="Hydrocodone / acetaminophen (NORCO) 7.5- 325 mg"/>
        <s v="Oxycodone / acetaminophen (PERCOCET) 5-325 mg"/>
        <s v="Morphine inj 2 mg"/>
        <s v="Methadone 10 mg"/>
        <s v="Morphine inj 4 mg"/>
        <s v="OxyCODONE (ROXICODONE) Immediate release tablet 10 mg"/>
        <s v="OxyCODONE (ROXICODONE) Immediate release tablet 5 mg"/>
        <s v="Morphine inj 10 mg"/>
        <s v="Fentanyl (SUBLIMAZE) inj 25 mcg"/>
        <s v="Hydromorphone (DILAUDID) inj 0.4 mg"/>
        <s v="Methadone 5 mg"/>
        <s v="Fentanyl (SUBLIMAZE) inj 50 mcg"/>
        <s v="Oxycodone/ acetaminophen (PERCOCET) 5-325 mg" u="1"/>
      </sharedItems>
    </cacheField>
    <cacheField name="First Blank" numFmtId="0">
      <sharedItems containsSemiMixedTypes="0" containsString="0" containsNumber="1" containsInteger="1" minValue="3" maxValue="14"/>
    </cacheField>
    <cacheField name="Most Recent Opioid Category" numFmtId="0">
      <sharedItems count="8">
        <s v="Fentanyl "/>
        <s v="No Prior"/>
        <s v="Hydromorphone "/>
        <s v="Hydrocodone "/>
        <s v="Oxycodone "/>
        <s v="Morphine "/>
        <s v="Methadone "/>
        <s v="Oxycodone/ " u="1"/>
      </sharedItems>
    </cacheField>
    <cacheField name="Most Recent Opioid Administration Date" numFmtId="168">
      <sharedItems containsNonDate="0" containsDate="1" containsString="0" containsBlank="1" minDate="2021-01-01T00:00:00" maxDate="2022-01-01T00:00:00"/>
    </cacheField>
    <cacheField name="Most Recent Opioid Administration Time" numFmtId="169">
      <sharedItems containsNonDate="0" containsDate="1" containsString="0" containsBlank="1" minDate="1899-12-30T00:00:40" maxDate="1899-12-30T23:52:32"/>
    </cacheField>
    <cacheField name="Narcan Admin Date/Time" numFmtId="167">
      <sharedItems containsSemiMixedTypes="0" containsNonDate="0" containsDate="1" containsString="0" minDate="2021-01-01T01:41:05" maxDate="2021-12-31T23:27:18"/>
    </cacheField>
    <cacheField name="Opiod Admin Date/Time" numFmtId="167">
      <sharedItems containsSemiMixedTypes="0" containsNonDate="0" containsDate="1" containsString="0" minDate="1899-12-30T00:00:00" maxDate="2021-12-31T23:25:20"/>
    </cacheField>
    <cacheField name="Time elapsed between Opioid and Naloxone Administration" numFmtId="166">
      <sharedItems containsNonDate="0" containsDate="1" containsString="0" containsBlank="1" minDate="1899-12-30T00:00:27" maxDate="1900-10-04T09:50:07"/>
    </cacheField>
    <cacheField name="Calculation" numFmtId="2">
      <sharedItems containsSemiMixedTypes="0" containsString="0" containsNumber="1" minValue="0" maxValue="278.40980324074189"/>
    </cacheField>
    <cacheField name="Elapsed Time Category" numFmtId="2">
      <sharedItems containsBlank="1" count="11">
        <s v="6-9 HRS"/>
        <s v=""/>
        <s v="12+ HRS"/>
        <s v="3-6 HRS"/>
        <s v="9-12 HRS"/>
        <s v="0-3 HRS"/>
        <m u="1"/>
        <s v="18+ HRS" u="1"/>
        <s v="6-12 HRS" u="1"/>
        <s v="12-18 HRS" u="1"/>
        <s v="0-6 HRS" u="1"/>
      </sharedItems>
    </cacheField>
    <cacheField name="Benzodiazepine Administration within 12 hours" numFmtId="0">
      <sharedItems count="2">
        <s v="NA"/>
        <s v="Y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8">
  <r>
    <n v="1791709"/>
    <n v="45520513"/>
    <x v="0"/>
    <x v="0"/>
    <s v="Franklin, Doris"/>
    <x v="0"/>
    <s v="Naloxone (NARCAN) injection"/>
    <s v="0.4 mg"/>
    <d v="2021-05-06T00:00:00"/>
    <s v="12:00:13"/>
    <x v="0"/>
    <x v="0"/>
    <n v="9"/>
    <x v="0"/>
    <d v="2021-05-06T00:00:00"/>
    <d v="1899-12-30T04:37:30"/>
    <d v="2021-05-06T12:00:13"/>
    <d v="2021-05-06T04:37:30"/>
    <d v="1899-12-30T07:22:43"/>
    <n v="0.30744212962599704"/>
    <x v="0"/>
    <x v="0"/>
  </r>
  <r>
    <n v="4506239"/>
    <n v="45331502"/>
    <x v="1"/>
    <x v="1"/>
    <s v="Baker, Julia"/>
    <x v="1"/>
    <s v="Naloxone (NARCAN) injection"/>
    <s v="0.4 mg"/>
    <d v="2021-09-17T00:00:00"/>
    <s v="17:46:47"/>
    <x v="1"/>
    <x v="1"/>
    <n v="3"/>
    <x v="1"/>
    <m/>
    <m/>
    <d v="2021-09-17T17:46:47"/>
    <d v="1899-12-30T00:00:00"/>
    <m/>
    <n v="0"/>
    <x v="1"/>
    <x v="0"/>
  </r>
  <r>
    <n v="4143793"/>
    <n v="44183535"/>
    <x v="2"/>
    <x v="0"/>
    <s v="Hinchcliff, Sally"/>
    <x v="2"/>
    <s v="Naloxone (NARCAN) injection"/>
    <s v="0.4 mg"/>
    <d v="2021-11-24T00:00:00"/>
    <s v="08:45:47"/>
    <x v="2"/>
    <x v="2"/>
    <n v="14"/>
    <x v="2"/>
    <d v="2021-11-23T00:00:00"/>
    <d v="1899-12-30T20:14:39"/>
    <d v="2021-11-24T08:45:47"/>
    <d v="2021-11-23T20:14:39"/>
    <d v="1899-12-30T12:31:08"/>
    <n v="0.52162037036760012"/>
    <x v="2"/>
    <x v="0"/>
  </r>
  <r>
    <n v="1156572"/>
    <n v="47080592"/>
    <x v="3"/>
    <x v="1"/>
    <s v="Oliver, Todd"/>
    <x v="3"/>
    <s v="Naloxone (NARCAN) injection"/>
    <s v="0.4 mg"/>
    <d v="2021-07-14T00:00:00"/>
    <s v="03:01:37"/>
    <x v="3"/>
    <x v="3"/>
    <n v="12"/>
    <x v="3"/>
    <d v="2021-07-13T00:00:00"/>
    <d v="1899-12-30T21:23:39"/>
    <d v="2021-07-14T03:01:37"/>
    <d v="2021-07-13T21:23:39"/>
    <d v="1899-12-30T05:37:58"/>
    <n v="0.23469907407707069"/>
    <x v="3"/>
    <x v="0"/>
  </r>
  <r>
    <n v="3547347"/>
    <n v="42505439"/>
    <x v="4"/>
    <x v="2"/>
    <s v="Gonzalez, Juan"/>
    <x v="0"/>
    <s v="Naloxone (NARCAN) injection"/>
    <s v="0.4 mg"/>
    <d v="2021-02-22T00:00:00"/>
    <s v="06:26:25"/>
    <x v="4"/>
    <x v="0"/>
    <n v="9"/>
    <x v="0"/>
    <d v="2021-02-21T00:00:00"/>
    <d v="1899-12-30T20:52:58"/>
    <d v="2021-02-22T06:26:25"/>
    <d v="2021-02-21T20:52:58"/>
    <d v="1899-12-30T09:33:27"/>
    <n v="0.39822916666889796"/>
    <x v="4"/>
    <x v="0"/>
  </r>
  <r>
    <n v="1999894"/>
    <n v="40873814"/>
    <x v="5"/>
    <x v="2"/>
    <s v="King, Denise"/>
    <x v="4"/>
    <s v="Naloxone (NARCAN) injection"/>
    <s v="0.4 mg"/>
    <d v="2021-05-16T00:00:00"/>
    <s v="13:05:46"/>
    <x v="5"/>
    <x v="4"/>
    <n v="10"/>
    <x v="4"/>
    <d v="2021-05-16T00:00:00"/>
    <d v="1899-12-30T02:08:18"/>
    <d v="2021-05-16T13:05:46"/>
    <d v="2021-05-16T02:08:18"/>
    <d v="1899-12-30T10:57:28"/>
    <n v="0.45657407407998107"/>
    <x v="4"/>
    <x v="1"/>
  </r>
  <r>
    <n v="2295562"/>
    <n v="45867983"/>
    <x v="2"/>
    <x v="0"/>
    <s v="Crash, Thomas"/>
    <x v="5"/>
    <s v="Naloxone (NARCAN) injection"/>
    <s v="0.4 mg"/>
    <d v="2021-08-06T00:00:00"/>
    <s v="20:01:06"/>
    <x v="6"/>
    <x v="5"/>
    <n v="9"/>
    <x v="5"/>
    <d v="2021-08-06T00:00:00"/>
    <d v="1899-12-30T13:09:59"/>
    <d v="2021-08-06T20:01:06"/>
    <d v="2021-08-06T13:09:59"/>
    <d v="1899-12-30T06:51:07"/>
    <n v="0.28549768518132623"/>
    <x v="0"/>
    <x v="1"/>
  </r>
  <r>
    <n v="7329674"/>
    <n v="48136225"/>
    <x v="2"/>
    <x v="0"/>
    <s v="Hinchcliff, Sally"/>
    <x v="2"/>
    <s v="Naloxone (NARCAN) injection"/>
    <s v="0.4 mg"/>
    <d v="2021-03-05T00:00:00"/>
    <s v="04:16:27"/>
    <x v="7"/>
    <x v="2"/>
    <n v="14"/>
    <x v="2"/>
    <d v="2021-03-04T00:00:00"/>
    <d v="1899-12-30T23:03:01"/>
    <d v="2021-03-05T04:16:27"/>
    <d v="2021-03-04T23:03:01"/>
    <d v="1899-12-30T05:13:26"/>
    <n v="0.21766203703737119"/>
    <x v="3"/>
    <x v="0"/>
  </r>
  <r>
    <n v="3536298"/>
    <n v="44719990"/>
    <x v="6"/>
    <x v="2"/>
    <s v="Davidson, Darnell"/>
    <x v="1"/>
    <s v="Naloxone (NARCAN) injection"/>
    <s v="0.4 mg"/>
    <d v="2021-04-13T00:00:00"/>
    <s v="19:33:33"/>
    <x v="1"/>
    <x v="1"/>
    <n v="3"/>
    <x v="1"/>
    <m/>
    <m/>
    <d v="2021-04-13T19:33:33"/>
    <d v="1899-12-30T00:00:00"/>
    <m/>
    <n v="0"/>
    <x v="1"/>
    <x v="0"/>
  </r>
  <r>
    <n v="4192399"/>
    <n v="41273445"/>
    <x v="7"/>
    <x v="2"/>
    <s v="Green, Marc"/>
    <x v="3"/>
    <s v="Naloxone (NARCAN) injection"/>
    <s v="0.4 mg"/>
    <d v="2021-01-04T00:00:00"/>
    <s v="14:09:02"/>
    <x v="8"/>
    <x v="6"/>
    <n v="10"/>
    <x v="6"/>
    <d v="2021-09-17T00:00:00"/>
    <d v="1899-12-30T08:05:16"/>
    <d v="2021-01-04T14:09:02"/>
    <d v="2021-09-17T08:05:16"/>
    <m/>
    <n v="0"/>
    <x v="1"/>
    <x v="0"/>
  </r>
  <r>
    <n v="3333786"/>
    <n v="40163246"/>
    <x v="8"/>
    <x v="1"/>
    <s v="Johnson, Claudia"/>
    <x v="2"/>
    <s v="Naloxone (NARCAN) injection"/>
    <s v="0.4 mg"/>
    <d v="2021-12-21T00:00:00"/>
    <s v="21:02:55"/>
    <x v="2"/>
    <x v="7"/>
    <n v="9"/>
    <x v="5"/>
    <d v="2021-05-18T00:00:00"/>
    <d v="1899-12-30T08:54:02"/>
    <d v="2021-12-21T21:02:55"/>
    <d v="2021-05-18T08:54:02"/>
    <m/>
    <n v="0"/>
    <x v="1"/>
    <x v="0"/>
  </r>
  <r>
    <n v="4649622"/>
    <n v="46478911"/>
    <x v="9"/>
    <x v="0"/>
    <s v="Franklin, Doris"/>
    <x v="0"/>
    <s v="Naloxone (NARCAN) injection"/>
    <s v="0.4 mg"/>
    <d v="2021-06-27T00:00:00"/>
    <s v="22:54:15"/>
    <x v="7"/>
    <x v="8"/>
    <n v="10"/>
    <x v="4"/>
    <d v="2021-06-27T00:00:00"/>
    <d v="1899-12-30T07:03:19"/>
    <d v="2021-06-27T22:54:15"/>
    <d v="2021-06-27T07:03:19"/>
    <d v="1899-12-30T15:50:56"/>
    <n v="0.66037037037312984"/>
    <x v="2"/>
    <x v="0"/>
  </r>
  <r>
    <n v="3872179"/>
    <n v="41797779"/>
    <x v="10"/>
    <x v="2"/>
    <s v="Prone, Jacob"/>
    <x v="5"/>
    <s v="Naloxone (NARCAN) injection"/>
    <s v="0.4 mg"/>
    <d v="2021-08-28T00:00:00"/>
    <s v="23:54:34"/>
    <x v="7"/>
    <x v="9"/>
    <n v="10"/>
    <x v="4"/>
    <d v="2021-08-28T00:00:00"/>
    <d v="1899-12-30T16:50:15"/>
    <d v="2021-08-28T23:54:34"/>
    <d v="2021-08-28T16:50:15"/>
    <d v="1899-12-30T07:04:19"/>
    <n v="0.29466435185167938"/>
    <x v="0"/>
    <x v="0"/>
  </r>
  <r>
    <n v="7147882"/>
    <n v="47158181"/>
    <x v="11"/>
    <x v="0"/>
    <s v="Davidson, Darnell"/>
    <x v="1"/>
    <s v="Naloxone (NARCAN) injection"/>
    <s v="0.4 mg"/>
    <d v="2021-11-14T00:00:00"/>
    <s v="08:40:08"/>
    <x v="4"/>
    <x v="10"/>
    <n v="9"/>
    <x v="5"/>
    <d v="2021-11-14T00:00:00"/>
    <d v="1899-12-30T00:03:25"/>
    <d v="2021-11-14T08:40:08"/>
    <d v="2021-11-14T00:03:25"/>
    <d v="1899-12-30T08:36:43"/>
    <n v="0.35883101851504762"/>
    <x v="0"/>
    <x v="0"/>
  </r>
  <r>
    <n v="8486726"/>
    <n v="48729473"/>
    <x v="12"/>
    <x v="0"/>
    <s v="Smith, Jane"/>
    <x v="0"/>
    <s v="Naloxone (NARCAN) injection"/>
    <s v="0.4 mg"/>
    <d v="2021-11-08T00:00:00"/>
    <s v="06:22:25"/>
    <x v="9"/>
    <x v="9"/>
    <n v="10"/>
    <x v="4"/>
    <d v="2021-11-08T00:00:00"/>
    <d v="1899-12-30T05:22:12"/>
    <d v="2021-11-08T06:22:25"/>
    <d v="2021-11-08T05:22:12"/>
    <d v="1899-12-30T01:00:13"/>
    <n v="4.1817129633272998E-2"/>
    <x v="5"/>
    <x v="0"/>
  </r>
  <r>
    <n v="7974048"/>
    <n v="44160880"/>
    <x v="13"/>
    <x v="1"/>
    <s v="Graham, Martha"/>
    <x v="2"/>
    <s v="Naloxone (NARCAN) injection"/>
    <s v="0.4 mg"/>
    <d v="2021-05-31T00:00:00"/>
    <s v="14:01:42"/>
    <x v="2"/>
    <x v="10"/>
    <n v="9"/>
    <x v="5"/>
    <d v="2021-05-31T00:00:00"/>
    <d v="1899-12-30T05:08:36"/>
    <d v="2021-05-31T14:01:42"/>
    <d v="2021-05-31T05:08:36"/>
    <d v="1899-12-30T08:53:06"/>
    <n v="0.37020833333372138"/>
    <x v="0"/>
    <x v="0"/>
  </r>
  <r>
    <n v="3470322"/>
    <n v="43441217"/>
    <x v="14"/>
    <x v="2"/>
    <s v="Carter, Ellen"/>
    <x v="1"/>
    <s v="Naloxone (NARCAN) injection"/>
    <s v="0.4 mg"/>
    <d v="2021-10-05T00:00:00"/>
    <s v="06:43:01"/>
    <x v="1"/>
    <x v="0"/>
    <n v="9"/>
    <x v="0"/>
    <d v="2021-10-05T00:00:00"/>
    <d v="1899-12-30T01:47:13"/>
    <d v="2021-10-05T06:43:01"/>
    <d v="2021-10-05T01:47:13"/>
    <d v="1899-12-30T04:55:48"/>
    <n v="0.20541666666395031"/>
    <x v="3"/>
    <x v="0"/>
  </r>
  <r>
    <n v="7058185"/>
    <n v="43650856"/>
    <x v="15"/>
    <x v="2"/>
    <s v="Clark, Harry"/>
    <x v="0"/>
    <s v="Naloxone (NARCAN) injection"/>
    <s v="0.4 mg"/>
    <d v="2021-11-13T00:00:00"/>
    <s v="08:45:22"/>
    <x v="9"/>
    <x v="0"/>
    <n v="9"/>
    <x v="0"/>
    <d v="2021-11-13T00:00:00"/>
    <d v="1899-12-30T06:45:20"/>
    <d v="2021-11-13T08:45:22"/>
    <d v="2021-11-13T06:45:20"/>
    <d v="1899-12-30T02:00:02"/>
    <n v="8.3356481474766042E-2"/>
    <x v="5"/>
    <x v="0"/>
  </r>
  <r>
    <n v="5360221"/>
    <n v="49140038"/>
    <x v="15"/>
    <x v="2"/>
    <s v="Davidson, Darnell"/>
    <x v="1"/>
    <s v="Naloxone (NARCAN) injection"/>
    <s v="0.4 mg"/>
    <d v="2021-05-18T00:00:00"/>
    <s v="13:08:55"/>
    <x v="1"/>
    <x v="1"/>
    <n v="3"/>
    <x v="1"/>
    <m/>
    <m/>
    <d v="2021-05-18T13:08:55"/>
    <d v="1899-12-30T00:00:00"/>
    <m/>
    <n v="0"/>
    <x v="1"/>
    <x v="0"/>
  </r>
  <r>
    <n v="4618465"/>
    <n v="42392472"/>
    <x v="16"/>
    <x v="2"/>
    <s v="Franklin, Doris"/>
    <x v="0"/>
    <s v="Naloxone (NARCAN) injection"/>
    <s v="0.4 mg"/>
    <d v="2021-04-03T00:00:00"/>
    <s v="00:54:21"/>
    <x v="7"/>
    <x v="3"/>
    <n v="12"/>
    <x v="3"/>
    <d v="2021-04-02T00:00:00"/>
    <d v="1899-12-30T22:50:32"/>
    <d v="2021-04-03T00:54:21"/>
    <d v="2021-04-02T22:50:32"/>
    <d v="1899-12-30T02:03:49"/>
    <n v="8.5983796292566694E-2"/>
    <x v="5"/>
    <x v="0"/>
  </r>
  <r>
    <n v="7392174"/>
    <n v="41578261"/>
    <x v="17"/>
    <x v="1"/>
    <s v="Graham, Martha"/>
    <x v="2"/>
    <s v="Naloxone (NARCAN) injection"/>
    <s v="0.4 mg"/>
    <d v="2021-03-10T00:00:00"/>
    <s v="13:35:37"/>
    <x v="2"/>
    <x v="0"/>
    <n v="9"/>
    <x v="0"/>
    <d v="2021-03-10T00:00:00"/>
    <d v="1899-12-30T10:30:19"/>
    <d v="2021-03-10T13:35:37"/>
    <d v="2021-03-10T10:30:19"/>
    <d v="1899-12-30T03:05:18"/>
    <n v="0.12868055555736646"/>
    <x v="3"/>
    <x v="1"/>
  </r>
  <r>
    <n v="1463642"/>
    <n v="44610329"/>
    <x v="18"/>
    <x v="0"/>
    <s v="Crash, Thomas"/>
    <x v="5"/>
    <s v="Naloxone (NARCAN) injection"/>
    <s v="0.4 mg"/>
    <d v="2021-04-19T00:00:00"/>
    <s v="04:24:25"/>
    <x v="10"/>
    <x v="11"/>
    <n v="9"/>
    <x v="0"/>
    <d v="2021-04-19T00:00:00"/>
    <d v="1899-12-30T02:14:33"/>
    <d v="2021-04-19T04:24:25"/>
    <d v="2021-04-19T02:14:33"/>
    <d v="1899-12-30T02:09:52"/>
    <n v="9.018518518860219E-2"/>
    <x v="5"/>
    <x v="0"/>
  </r>
  <r>
    <n v="6359769"/>
    <n v="45011447"/>
    <x v="5"/>
    <x v="2"/>
    <s v="Clark, Harry"/>
    <x v="0"/>
    <s v="Naloxone (NARCAN) injection"/>
    <s v="0.4 mg"/>
    <d v="2021-01-05T00:00:00"/>
    <s v="08:48:22"/>
    <x v="8"/>
    <x v="12"/>
    <n v="14"/>
    <x v="2"/>
    <d v="2021-01-05T00:00:00"/>
    <d v="1899-12-30T03:35:13"/>
    <d v="2021-01-05T08:48:22"/>
    <d v="2021-01-05T03:35:13"/>
    <d v="1899-12-30T05:13:09"/>
    <n v="0.2174652777830488"/>
    <x v="3"/>
    <x v="0"/>
  </r>
  <r>
    <n v="2687238"/>
    <n v="41961311"/>
    <x v="19"/>
    <x v="0"/>
    <s v="Franklin, Doris"/>
    <x v="0"/>
    <s v="Naloxone (NARCAN) injection"/>
    <s v="0.4 mg"/>
    <d v="2021-01-03T00:00:00"/>
    <s v="11:38:04"/>
    <x v="6"/>
    <x v="13"/>
    <n v="10"/>
    <x v="6"/>
    <d v="2021-01-03T00:00:00"/>
    <d v="1899-12-30T09:09:48"/>
    <d v="2021-01-03T11:38:04"/>
    <d v="2021-01-03T09:09:48"/>
    <d v="1899-12-30T02:28:16"/>
    <n v="0.10296296296291985"/>
    <x v="5"/>
    <x v="1"/>
  </r>
  <r>
    <n v="4851049"/>
    <n v="42717852"/>
    <x v="18"/>
    <x v="0"/>
    <s v="Hashim, Jack"/>
    <x v="5"/>
    <s v="Naloxone (NARCAN) injection"/>
    <s v="0.4 mg"/>
    <d v="2021-03-11T00:00:00"/>
    <s v="21:42:02"/>
    <x v="2"/>
    <x v="7"/>
    <n v="9"/>
    <x v="5"/>
    <d v="2021-03-11T00:00:00"/>
    <d v="1899-12-30T02:25:49"/>
    <d v="2021-03-11T21:42:02"/>
    <d v="2021-03-11T02:25:49"/>
    <d v="1899-12-30T19:16:13"/>
    <n v="0.80292824073694646"/>
    <x v="2"/>
    <x v="0"/>
  </r>
  <r>
    <n v="1482277"/>
    <n v="48617841"/>
    <x v="20"/>
    <x v="0"/>
    <s v="Vincent, James"/>
    <x v="4"/>
    <s v="Naloxone (NARCAN) injection"/>
    <s v="0.4 mg"/>
    <d v="2021-03-13T00:00:00"/>
    <s v="00:58:00"/>
    <x v="5"/>
    <x v="14"/>
    <n v="9"/>
    <x v="0"/>
    <d v="2021-03-12T00:00:00"/>
    <d v="1899-12-30T21:34:23"/>
    <d v="2021-03-13T00:58:00"/>
    <d v="2021-03-12T21:34:23"/>
    <d v="1899-12-30T03:23:37"/>
    <n v="0.14140046296233777"/>
    <x v="3"/>
    <x v="0"/>
  </r>
  <r>
    <n v="2195413"/>
    <n v="46776059"/>
    <x v="21"/>
    <x v="1"/>
    <s v="Baker, Julia"/>
    <x v="1"/>
    <s v="Naloxone (NARCAN) injection"/>
    <s v="0.4 mg"/>
    <d v="2021-08-25T00:00:00"/>
    <s v="04:03:39"/>
    <x v="1"/>
    <x v="1"/>
    <n v="3"/>
    <x v="1"/>
    <m/>
    <m/>
    <d v="2021-08-25T04:03:39"/>
    <d v="1899-12-30T00:00:00"/>
    <m/>
    <n v="0"/>
    <x v="1"/>
    <x v="0"/>
  </r>
  <r>
    <n v="1221941"/>
    <n v="49452219"/>
    <x v="22"/>
    <x v="1"/>
    <s v="Clark, Harry"/>
    <x v="0"/>
    <s v="Naloxone (NARCAN) injection"/>
    <s v="0.4 mg"/>
    <d v="2021-10-27T00:00:00"/>
    <s v="01:02:07"/>
    <x v="9"/>
    <x v="11"/>
    <n v="9"/>
    <x v="0"/>
    <d v="2021-10-26T00:00:00"/>
    <d v="1899-12-30T20:45:52"/>
    <d v="2021-10-27T01:02:07"/>
    <d v="2021-10-26T20:45:52"/>
    <d v="1899-12-30T04:16:15"/>
    <n v="0.17795138889050577"/>
    <x v="3"/>
    <x v="0"/>
  </r>
  <r>
    <n v="7409626"/>
    <n v="48076086"/>
    <x v="17"/>
    <x v="1"/>
    <s v="Bauman, Eric"/>
    <x v="3"/>
    <s v="Naloxone (NARCAN) injection"/>
    <s v="0.4 mg"/>
    <d v="2021-08-21T00:00:00"/>
    <s v="03:34:16"/>
    <x v="0"/>
    <x v="1"/>
    <n v="3"/>
    <x v="1"/>
    <m/>
    <m/>
    <d v="2021-08-21T03:34:16"/>
    <d v="1899-12-30T00:00:00"/>
    <m/>
    <n v="0"/>
    <x v="1"/>
    <x v="0"/>
  </r>
  <r>
    <n v="3484291"/>
    <n v="48889240"/>
    <x v="23"/>
    <x v="0"/>
    <s v="Johnson, Claudia"/>
    <x v="2"/>
    <s v="Naloxone (NARCAN) injection"/>
    <s v="0.4 mg"/>
    <d v="2021-05-14T00:00:00"/>
    <s v="21:14:56"/>
    <x v="2"/>
    <x v="0"/>
    <n v="9"/>
    <x v="0"/>
    <d v="2021-05-14T00:00:00"/>
    <d v="1899-12-30T11:31:23"/>
    <d v="2021-05-14T21:14:56"/>
    <d v="2021-05-14T11:31:23"/>
    <d v="1899-12-30T09:43:33"/>
    <n v="0.40524305556027684"/>
    <x v="4"/>
    <x v="0"/>
  </r>
  <r>
    <n v="7379748"/>
    <n v="40739274"/>
    <x v="24"/>
    <x v="1"/>
    <s v="Zaslow, Barbara"/>
    <x v="6"/>
    <s v="Naloxone (NARCAN) injection"/>
    <s v="0.4 mg"/>
    <d v="2021-08-15T00:00:00"/>
    <s v="08:16:32"/>
    <x v="6"/>
    <x v="12"/>
    <n v="14"/>
    <x v="2"/>
    <d v="2021-08-15T00:00:00"/>
    <d v="1899-12-30T06:12:53"/>
    <d v="2021-08-15T08:16:32"/>
    <d v="2021-08-15T06:12:53"/>
    <d v="1899-12-30T02:03:39"/>
    <n v="8.5868055553874001E-2"/>
    <x v="5"/>
    <x v="1"/>
  </r>
  <r>
    <n v="6282189"/>
    <n v="42756021"/>
    <x v="25"/>
    <x v="2"/>
    <s v="Clark, Harry"/>
    <x v="0"/>
    <s v="Naloxone (NARCAN) injection"/>
    <s v="0.4 mg"/>
    <d v="2021-09-10T00:00:00"/>
    <s v="15:34:02"/>
    <x v="9"/>
    <x v="11"/>
    <n v="9"/>
    <x v="0"/>
    <d v="2021-09-10T00:00:00"/>
    <d v="1899-12-30T11:38:22"/>
    <d v="2021-09-10T15:34:02"/>
    <d v="2021-09-10T11:38:22"/>
    <d v="1899-12-30T03:55:40"/>
    <n v="0.16365740740729962"/>
    <x v="3"/>
    <x v="0"/>
  </r>
  <r>
    <n v="6262588"/>
    <n v="47791330"/>
    <x v="26"/>
    <x v="2"/>
    <s v="Davidson, Darnell"/>
    <x v="1"/>
    <s v="Naloxone (NARCAN) injection"/>
    <s v="0.4 mg"/>
    <d v="2021-11-07T00:00:00"/>
    <s v="09:04:03"/>
    <x v="2"/>
    <x v="14"/>
    <n v="9"/>
    <x v="0"/>
    <d v="2021-11-07T00:00:00"/>
    <d v="1899-12-30T05:51:01"/>
    <d v="2021-11-07T09:04:03"/>
    <d v="2021-11-07T05:51:01"/>
    <d v="1899-12-30T03:13:02"/>
    <n v="0.13405092593166046"/>
    <x v="3"/>
    <x v="0"/>
  </r>
  <r>
    <n v="2563555"/>
    <n v="42406241"/>
    <x v="27"/>
    <x v="1"/>
    <s v="King, Denise"/>
    <x v="4"/>
    <s v="Naloxone (NARCAN) injection"/>
    <s v="0.4 mg"/>
    <d v="2021-03-26T00:00:00"/>
    <s v="03:39:00"/>
    <x v="5"/>
    <x v="0"/>
    <n v="9"/>
    <x v="0"/>
    <d v="2021-03-26T00:00:00"/>
    <d v="1899-12-30T02:23:12"/>
    <d v="2021-03-26T03:39:00"/>
    <d v="2021-03-26T02:23:12"/>
    <d v="1899-12-30T01:15:48"/>
    <n v="5.263888889021473E-2"/>
    <x v="5"/>
    <x v="0"/>
  </r>
  <r>
    <n v="2897141"/>
    <n v="48088214"/>
    <x v="24"/>
    <x v="1"/>
    <s v="Hinchcliff, Sally"/>
    <x v="2"/>
    <s v="Naloxone (NARCAN) injection"/>
    <s v="0.4 mg"/>
    <d v="2021-12-21T00:00:00"/>
    <s v="16:29:14"/>
    <x v="2"/>
    <x v="3"/>
    <n v="12"/>
    <x v="3"/>
    <d v="2021-04-12T00:00:00"/>
    <d v="1899-12-30T20:04:59"/>
    <d v="2021-12-21T16:29:14"/>
    <d v="2021-04-12T20:04:59"/>
    <m/>
    <n v="0"/>
    <x v="1"/>
    <x v="1"/>
  </r>
  <r>
    <n v="1612197"/>
    <n v="42731786"/>
    <x v="28"/>
    <x v="2"/>
    <s v="Hashim, Jack"/>
    <x v="5"/>
    <s v="Naloxone (NARCAN) injection"/>
    <s v="0.4 mg"/>
    <d v="2021-03-06T00:00:00"/>
    <s v="20:23:21"/>
    <x v="10"/>
    <x v="2"/>
    <n v="14"/>
    <x v="2"/>
    <d v="2021-03-06T00:00:00"/>
    <d v="1899-12-30T06:26:20"/>
    <d v="2021-03-06T20:23:21"/>
    <d v="2021-03-06T06:26:20"/>
    <d v="1899-12-30T13:57:01"/>
    <n v="0.58126157407969004"/>
    <x v="2"/>
    <x v="0"/>
  </r>
  <r>
    <n v="4286893"/>
    <n v="43120367"/>
    <x v="29"/>
    <x v="1"/>
    <s v="Hinchcliff, Sally"/>
    <x v="2"/>
    <s v="Naloxone (NARCAN) injection"/>
    <s v="0.4 mg"/>
    <d v="2021-09-21T00:00:00"/>
    <s v="15:44:20"/>
    <x v="2"/>
    <x v="12"/>
    <n v="14"/>
    <x v="2"/>
    <d v="2021-09-21T00:00:00"/>
    <d v="1899-12-30T08:22:59"/>
    <d v="2021-09-21T15:44:20"/>
    <d v="2021-09-21T08:22:59"/>
    <d v="1899-12-30T07:21:21"/>
    <n v="0.30649305555562023"/>
    <x v="0"/>
    <x v="1"/>
  </r>
  <r>
    <n v="3319814"/>
    <n v="47301284"/>
    <x v="30"/>
    <x v="2"/>
    <s v="Hinchcliff, Sally"/>
    <x v="2"/>
    <s v="Naloxone (NARCAN) injection"/>
    <s v="0.4 mg"/>
    <d v="2021-11-08T00:00:00"/>
    <s v="02:23:16"/>
    <x v="2"/>
    <x v="5"/>
    <n v="9"/>
    <x v="5"/>
    <d v="2021-04-12T00:00:00"/>
    <d v="1899-12-30T09:17:45"/>
    <d v="2021-11-08T02:23:16"/>
    <d v="2021-04-12T09:17:45"/>
    <m/>
    <n v="0"/>
    <x v="1"/>
    <x v="0"/>
  </r>
  <r>
    <n v="4044409"/>
    <n v="48047952"/>
    <x v="31"/>
    <x v="2"/>
    <s v="Crash, Thomas"/>
    <x v="5"/>
    <s v="Naloxone (NARCAN) injection"/>
    <s v="0.4 mg"/>
    <d v="2021-08-09T00:00:00"/>
    <s v="09:30:27"/>
    <x v="11"/>
    <x v="13"/>
    <n v="10"/>
    <x v="6"/>
    <d v="2021-08-09T00:00:00"/>
    <d v="1899-12-30T04:46:53"/>
    <d v="2021-08-09T09:30:27"/>
    <d v="2021-08-09T04:46:53"/>
    <d v="1899-12-30T04:43:34"/>
    <n v="0.19692129630129784"/>
    <x v="3"/>
    <x v="1"/>
  </r>
  <r>
    <n v="6249054"/>
    <n v="43514548"/>
    <x v="32"/>
    <x v="2"/>
    <s v="Clark, Harry"/>
    <x v="0"/>
    <s v="Naloxone (NARCAN) injection"/>
    <s v="0.4 mg"/>
    <d v="2021-10-08T00:00:00"/>
    <s v="20:29:00"/>
    <x v="9"/>
    <x v="1"/>
    <n v="3"/>
    <x v="1"/>
    <m/>
    <m/>
    <d v="2021-10-08T20:29:00"/>
    <d v="1899-12-30T00:00:00"/>
    <m/>
    <n v="0"/>
    <x v="1"/>
    <x v="0"/>
  </r>
  <r>
    <n v="6365541"/>
    <n v="40161779"/>
    <x v="9"/>
    <x v="0"/>
    <s v="Clark, Harry"/>
    <x v="0"/>
    <s v="Naloxone (NARCAN) injection"/>
    <s v="0.4 mg"/>
    <d v="2021-07-19T00:00:00"/>
    <s v="00:08:42"/>
    <x v="9"/>
    <x v="14"/>
    <n v="9"/>
    <x v="0"/>
    <d v="2021-07-19T00:00:00"/>
    <d v="1899-12-30T03:54:44"/>
    <d v="2021-07-19T00:08:42"/>
    <d v="2021-07-19T03:54:44"/>
    <m/>
    <n v="0"/>
    <x v="1"/>
    <x v="0"/>
  </r>
  <r>
    <n v="1473874"/>
    <n v="40165028"/>
    <x v="29"/>
    <x v="1"/>
    <s v="Clark, Harry"/>
    <x v="0"/>
    <s v="Naloxone (NARCAN) injection"/>
    <s v="0.4 mg"/>
    <d v="2021-12-28T00:00:00"/>
    <s v="03:19:28"/>
    <x v="10"/>
    <x v="7"/>
    <n v="9"/>
    <x v="5"/>
    <d v="2021-12-28T00:00:00"/>
    <d v="1899-12-30T01:33:53"/>
    <d v="2021-12-28T03:19:28"/>
    <d v="2021-12-28T01:33:53"/>
    <d v="1899-12-30T01:45:35"/>
    <n v="7.332175926421769E-2"/>
    <x v="5"/>
    <x v="0"/>
  </r>
  <r>
    <n v="1898233"/>
    <n v="45405969"/>
    <x v="33"/>
    <x v="1"/>
    <s v="Gonzalez, Juan"/>
    <x v="0"/>
    <s v="Naloxone (NARCAN) injection"/>
    <s v="0.4 mg"/>
    <d v="2021-10-04T00:00:00"/>
    <s v="00:27:46"/>
    <x v="2"/>
    <x v="7"/>
    <n v="9"/>
    <x v="5"/>
    <d v="2021-10-03T00:00:00"/>
    <d v="1899-12-30T22:34:55"/>
    <d v="2021-10-04T00:27:46"/>
    <d v="2021-10-03T22:34:55"/>
    <d v="1899-12-30T01:52:51"/>
    <n v="7.8368055554165039E-2"/>
    <x v="5"/>
    <x v="0"/>
  </r>
  <r>
    <n v="1322085"/>
    <n v="43947675"/>
    <x v="34"/>
    <x v="2"/>
    <s v="King, Denise"/>
    <x v="4"/>
    <s v="Naloxone (NARCAN) injection"/>
    <s v="0.4 mg"/>
    <d v="2021-05-23T00:00:00"/>
    <s v="08:40:36"/>
    <x v="5"/>
    <x v="7"/>
    <n v="9"/>
    <x v="5"/>
    <d v="2021-05-23T00:00:00"/>
    <d v="1899-12-30T07:12:59"/>
    <d v="2021-05-23T08:40:36"/>
    <d v="2021-05-23T07:12:59"/>
    <d v="1899-12-30T01:27:37"/>
    <n v="6.0844907406135462E-2"/>
    <x v="5"/>
    <x v="1"/>
  </r>
  <r>
    <n v="3102181"/>
    <n v="40839638"/>
    <x v="35"/>
    <x v="2"/>
    <s v="Clark, Harry"/>
    <x v="0"/>
    <s v="Naloxone (NARCAN) injection"/>
    <s v="0.4 mg"/>
    <d v="2021-06-01T00:00:00"/>
    <s v="09:12:18"/>
    <x v="9"/>
    <x v="11"/>
    <n v="9"/>
    <x v="0"/>
    <d v="2021-06-01T00:00:00"/>
    <d v="1899-12-30T04:10:55"/>
    <d v="2021-06-01T09:12:18"/>
    <d v="2021-06-01T04:10:55"/>
    <d v="1899-12-30T05:01:23"/>
    <n v="0.20929398148291511"/>
    <x v="3"/>
    <x v="0"/>
  </r>
  <r>
    <n v="5909468"/>
    <n v="44961023"/>
    <x v="36"/>
    <x v="2"/>
    <s v="Hashim, Jack"/>
    <x v="5"/>
    <s v="Naloxone (NARCAN) injection"/>
    <s v="0.4 mg"/>
    <d v="2021-12-11T00:00:00"/>
    <s v="08:09:26"/>
    <x v="11"/>
    <x v="14"/>
    <n v="9"/>
    <x v="0"/>
    <d v="2021-12-11T00:00:00"/>
    <d v="1899-12-30T01:36:52"/>
    <d v="2021-12-11T08:09:26"/>
    <d v="2021-12-11T01:36:52"/>
    <d v="1899-12-30T06:32:34"/>
    <n v="0.27261574073781958"/>
    <x v="0"/>
    <x v="1"/>
  </r>
  <r>
    <n v="4166045"/>
    <n v="46205691"/>
    <x v="2"/>
    <x v="0"/>
    <s v="Hightower, James"/>
    <x v="5"/>
    <s v="Naloxone (NARCAN) injection"/>
    <s v="0.4 mg"/>
    <d v="2021-11-27T00:00:00"/>
    <s v="11:43:49"/>
    <x v="0"/>
    <x v="10"/>
    <n v="9"/>
    <x v="5"/>
    <d v="2021-11-27T00:00:00"/>
    <d v="1899-12-30T09:11:54"/>
    <d v="2021-11-27T11:43:49"/>
    <d v="2021-11-27T09:11:54"/>
    <d v="1899-12-30T02:31:55"/>
    <n v="0.10549768518831115"/>
    <x v="5"/>
    <x v="0"/>
  </r>
  <r>
    <n v="6473991"/>
    <n v="43767438"/>
    <x v="11"/>
    <x v="0"/>
    <s v="King, Denise"/>
    <x v="4"/>
    <s v="Naloxone (NARCAN) injection"/>
    <s v="0.4 mg"/>
    <d v="2021-06-28T00:00:00"/>
    <s v="07:28:15"/>
    <x v="5"/>
    <x v="8"/>
    <n v="10"/>
    <x v="4"/>
    <d v="2021-06-26T00:00:00"/>
    <d v="1899-12-30T05:59:33"/>
    <d v="2021-06-28T07:28:15"/>
    <d v="2021-06-26T05:59:33"/>
    <d v="1900-01-01T01:28:42"/>
    <n v="2.0615972222221899"/>
    <x v="2"/>
    <x v="1"/>
  </r>
  <r>
    <n v="1053727"/>
    <n v="40352039"/>
    <x v="7"/>
    <x v="2"/>
    <s v="Carter, Ellen"/>
    <x v="1"/>
    <s v="Naloxone (NARCAN) injection"/>
    <s v="0.4 mg"/>
    <d v="2021-04-12T00:00:00"/>
    <s v="21:36:13"/>
    <x v="1"/>
    <x v="1"/>
    <n v="3"/>
    <x v="1"/>
    <m/>
    <m/>
    <d v="2021-04-12T21:36:13"/>
    <d v="1899-12-30T00:00:00"/>
    <m/>
    <n v="0"/>
    <x v="1"/>
    <x v="0"/>
  </r>
  <r>
    <n v="2254590"/>
    <n v="44957164"/>
    <x v="37"/>
    <x v="1"/>
    <s v="Gonzalez, Juan"/>
    <x v="0"/>
    <s v="Naloxone (NARCAN) injection"/>
    <s v="0.4 mg"/>
    <d v="2021-04-18T00:00:00"/>
    <s v="21:16:20"/>
    <x v="12"/>
    <x v="12"/>
    <n v="14"/>
    <x v="2"/>
    <d v="2021-04-18T00:00:00"/>
    <d v="1899-12-30T00:40:07"/>
    <d v="2021-04-18T21:16:20"/>
    <d v="2021-04-18T00:40:07"/>
    <d v="1899-12-30T20:36:13"/>
    <n v="0.85848379629896954"/>
    <x v="2"/>
    <x v="0"/>
  </r>
  <r>
    <n v="7970306"/>
    <n v="46818922"/>
    <x v="17"/>
    <x v="1"/>
    <s v="Carter, Ellen"/>
    <x v="1"/>
    <s v="Naloxone (NARCAN) injection"/>
    <s v="0.4 mg"/>
    <d v="2021-06-27T00:00:00"/>
    <s v="16:38:43"/>
    <x v="10"/>
    <x v="9"/>
    <n v="10"/>
    <x v="4"/>
    <d v="2021-06-27T00:00:00"/>
    <d v="1899-12-30T02:14:41"/>
    <d v="2021-06-27T16:38:43"/>
    <d v="2021-06-27T02:14:41"/>
    <d v="1899-12-30T14:24:02"/>
    <n v="0.60002314815210411"/>
    <x v="2"/>
    <x v="0"/>
  </r>
  <r>
    <n v="8195495"/>
    <n v="46684775"/>
    <x v="37"/>
    <x v="1"/>
    <s v="Carter, Ellen"/>
    <x v="1"/>
    <s v="Naloxone (NARCAN) injection"/>
    <s v="0.4 mg"/>
    <d v="2021-06-21T00:00:00"/>
    <s v="19:07:00"/>
    <x v="12"/>
    <x v="1"/>
    <n v="3"/>
    <x v="1"/>
    <m/>
    <m/>
    <d v="2021-06-21T19:07:00"/>
    <d v="1899-12-30T00:00:00"/>
    <m/>
    <n v="0"/>
    <x v="1"/>
    <x v="0"/>
  </r>
  <r>
    <n v="5692669"/>
    <n v="43696058"/>
    <x v="38"/>
    <x v="2"/>
    <s v="Johnson, Claudia"/>
    <x v="2"/>
    <s v="Naloxone (NARCAN) injection"/>
    <s v="0.4 mg"/>
    <d v="2021-08-02T00:00:00"/>
    <s v="17:35:11"/>
    <x v="9"/>
    <x v="0"/>
    <n v="9"/>
    <x v="0"/>
    <d v="2021-08-02T00:00:00"/>
    <d v="1899-12-30T11:32:21"/>
    <d v="2021-08-02T17:35:11"/>
    <d v="2021-08-02T11:32:21"/>
    <d v="1899-12-30T06:02:50"/>
    <n v="0.25196759259415558"/>
    <x v="0"/>
    <x v="0"/>
  </r>
  <r>
    <n v="3240680"/>
    <n v="43871526"/>
    <x v="31"/>
    <x v="2"/>
    <s v="Gonzalez, Juan"/>
    <x v="0"/>
    <s v="Naloxone (NARCAN) injection"/>
    <s v="0.4 mg"/>
    <d v="2021-02-22T00:00:00"/>
    <s v="09:46:31"/>
    <x v="10"/>
    <x v="14"/>
    <n v="9"/>
    <x v="0"/>
    <d v="2021-02-22T00:00:00"/>
    <d v="1899-12-30T07:57:53"/>
    <d v="2021-02-22T09:46:31"/>
    <d v="2021-02-22T07:57:53"/>
    <d v="1899-12-30T01:48:38"/>
    <n v="7.5439814812853001E-2"/>
    <x v="5"/>
    <x v="1"/>
  </r>
  <r>
    <n v="1282453"/>
    <n v="45253671"/>
    <x v="16"/>
    <x v="2"/>
    <s v="Hashim, Jack"/>
    <x v="5"/>
    <s v="Naloxone (NARCAN) injection"/>
    <s v="0.4 mg"/>
    <d v="2021-03-12T00:00:00"/>
    <s v="04:58:08"/>
    <x v="9"/>
    <x v="14"/>
    <n v="9"/>
    <x v="0"/>
    <d v="2021-03-12T00:00:00"/>
    <d v="1899-12-30T02:25:32"/>
    <d v="2021-03-12T04:58:08"/>
    <d v="2021-03-12T02:25:32"/>
    <d v="1899-12-30T02:32:36"/>
    <n v="0.10597222221986158"/>
    <x v="5"/>
    <x v="1"/>
  </r>
  <r>
    <n v="1440687"/>
    <n v="42091665"/>
    <x v="39"/>
    <x v="0"/>
    <s v="Baker, Julia"/>
    <x v="1"/>
    <s v="Naloxone (NARCAN) injection"/>
    <s v="0.4 mg"/>
    <d v="2021-01-03T00:00:00"/>
    <s v="16:18:17"/>
    <x v="10"/>
    <x v="0"/>
    <n v="9"/>
    <x v="0"/>
    <d v="2021-01-03T00:00:00"/>
    <d v="1899-12-30T14:56:20"/>
    <d v="2021-01-03T16:18:17"/>
    <d v="2021-01-03T14:56:20"/>
    <d v="1899-12-30T01:21:57"/>
    <n v="5.690972221782431E-2"/>
    <x v="5"/>
    <x v="1"/>
  </r>
  <r>
    <n v="8329485"/>
    <n v="41213971"/>
    <x v="23"/>
    <x v="0"/>
    <s v="Hightower, James"/>
    <x v="5"/>
    <s v="Naloxone (NARCAN) injection"/>
    <s v="0.4 mg"/>
    <d v="2021-08-06T00:00:00"/>
    <s v="06:05:51"/>
    <x v="4"/>
    <x v="11"/>
    <n v="9"/>
    <x v="0"/>
    <d v="2021-02-22T00:00:00"/>
    <d v="1899-12-30T09:48:00"/>
    <d v="2021-08-06T06:05:51"/>
    <d v="2021-02-22T09:48:00"/>
    <m/>
    <n v="0"/>
    <x v="1"/>
    <x v="0"/>
  </r>
  <r>
    <n v="7867330"/>
    <n v="44235239"/>
    <x v="40"/>
    <x v="0"/>
    <s v="King, Denise"/>
    <x v="4"/>
    <s v="Naloxone (NARCAN) injection"/>
    <s v="0.4 mg"/>
    <d v="2021-02-14T00:00:00"/>
    <s v="03:54:25"/>
    <x v="0"/>
    <x v="13"/>
    <n v="10"/>
    <x v="6"/>
    <d v="2021-02-14T00:00:00"/>
    <d v="1899-12-30T01:32:24"/>
    <d v="2021-02-14T03:54:25"/>
    <d v="2021-02-14T01:32:24"/>
    <d v="1899-12-30T02:22:01"/>
    <n v="9.8622685189184267E-2"/>
    <x v="5"/>
    <x v="0"/>
  </r>
  <r>
    <n v="6717594"/>
    <n v="44009778"/>
    <x v="41"/>
    <x v="2"/>
    <s v="Crash, Thomas"/>
    <x v="5"/>
    <s v="Naloxone (NARCAN) injection"/>
    <s v="0.4 mg"/>
    <d v="2021-10-19T00:00:00"/>
    <s v="18:53:55"/>
    <x v="5"/>
    <x v="12"/>
    <n v="14"/>
    <x v="2"/>
    <d v="2021-10-19T00:00:00"/>
    <d v="1899-12-30T09:57:13"/>
    <d v="2021-10-19T18:53:55"/>
    <d v="2021-10-19T09:57:13"/>
    <d v="1899-12-30T08:56:42"/>
    <n v="0.37270833333604969"/>
    <x v="0"/>
    <x v="1"/>
  </r>
  <r>
    <n v="4195433"/>
    <n v="44325501"/>
    <x v="42"/>
    <x v="0"/>
    <s v="Davidson, Darnell"/>
    <x v="1"/>
    <s v="Naloxone (NARCAN) injection"/>
    <s v="0.4 mg"/>
    <d v="2021-08-10T00:00:00"/>
    <s v="04:24:01"/>
    <x v="8"/>
    <x v="7"/>
    <n v="9"/>
    <x v="5"/>
    <d v="2021-08-10T00:00:00"/>
    <d v="1899-12-30T01:24:32"/>
    <d v="2021-08-10T04:24:01"/>
    <d v="2021-08-10T01:24:32"/>
    <d v="1899-12-30T02:59:29"/>
    <n v="0.12464120369986631"/>
    <x v="5"/>
    <x v="1"/>
  </r>
  <r>
    <n v="8981994"/>
    <n v="45534074"/>
    <x v="43"/>
    <x v="2"/>
    <s v="Thomas, William"/>
    <x v="4"/>
    <s v="Naloxone (NARCAN) injection"/>
    <s v="0.4 mg"/>
    <d v="2021-06-30T00:00:00"/>
    <s v="14:51:16"/>
    <x v="5"/>
    <x v="5"/>
    <n v="9"/>
    <x v="5"/>
    <d v="2021-06-30T00:00:00"/>
    <d v="1899-12-30T04:24:37"/>
    <d v="2021-06-30T14:51:16"/>
    <d v="2021-06-30T04:24:37"/>
    <d v="1899-12-30T10:26:39"/>
    <n v="0.43517361111298669"/>
    <x v="4"/>
    <x v="0"/>
  </r>
  <r>
    <n v="2147474"/>
    <n v="49714095"/>
    <x v="9"/>
    <x v="0"/>
    <s v="Hashim, Jack"/>
    <x v="5"/>
    <s v="Naloxone (NARCAN) injection"/>
    <s v="0.4 mg"/>
    <d v="2021-04-22T00:00:00"/>
    <s v="10:46:27"/>
    <x v="10"/>
    <x v="13"/>
    <n v="10"/>
    <x v="6"/>
    <d v="2021-04-22T00:00:00"/>
    <d v="1899-12-30T07:00:42"/>
    <d v="2021-04-22T10:46:27"/>
    <d v="2021-04-22T07:00:42"/>
    <d v="1899-12-30T03:45:45"/>
    <n v="0.15677083333139308"/>
    <x v="3"/>
    <x v="1"/>
  </r>
  <r>
    <n v="3016554"/>
    <n v="48892105"/>
    <x v="24"/>
    <x v="1"/>
    <s v="Clark, Harry"/>
    <x v="0"/>
    <s v="Naloxone (NARCAN) injection"/>
    <s v="0.4 mg"/>
    <d v="2021-06-26T00:00:00"/>
    <s v="13:00:53"/>
    <x v="1"/>
    <x v="1"/>
    <n v="3"/>
    <x v="1"/>
    <m/>
    <m/>
    <d v="2021-06-26T13:00:53"/>
    <d v="1899-12-30T00:00:00"/>
    <m/>
    <n v="0"/>
    <x v="1"/>
    <x v="0"/>
  </r>
  <r>
    <n v="5983732"/>
    <n v="40727473"/>
    <x v="44"/>
    <x v="0"/>
    <s v="Carter, Ellen"/>
    <x v="1"/>
    <s v="Naloxone (NARCAN) injection"/>
    <s v="0.4 mg"/>
    <d v="2021-02-22T00:00:00"/>
    <s v="11:56:06"/>
    <x v="1"/>
    <x v="1"/>
    <n v="3"/>
    <x v="1"/>
    <m/>
    <m/>
    <d v="2021-02-22T11:56:06"/>
    <d v="1899-12-30T00:00:00"/>
    <m/>
    <n v="0"/>
    <x v="1"/>
    <x v="0"/>
  </r>
  <r>
    <n v="3774840"/>
    <n v="46943792"/>
    <x v="45"/>
    <x v="2"/>
    <s v="Hashim, Jack"/>
    <x v="5"/>
    <s v="Naloxone (NARCAN) injection"/>
    <s v="0.4 mg"/>
    <d v="2021-12-11T00:00:00"/>
    <s v="11:37:01"/>
    <x v="4"/>
    <x v="6"/>
    <n v="10"/>
    <x v="6"/>
    <d v="2021-12-11T00:00:00"/>
    <d v="1899-12-30T10:42:32"/>
    <d v="2021-12-11T11:37:01"/>
    <d v="2021-12-11T10:42:32"/>
    <d v="1899-12-30T00:54:29"/>
    <n v="3.7835648152395152E-2"/>
    <x v="5"/>
    <x v="1"/>
  </r>
  <r>
    <n v="5172669"/>
    <n v="48779945"/>
    <x v="46"/>
    <x v="1"/>
    <s v="Smith, Jane"/>
    <x v="0"/>
    <s v="Naloxone (NARCAN) injection"/>
    <s v="0.4 mg"/>
    <d v="2021-08-06T00:00:00"/>
    <s v="16:16:04"/>
    <x v="0"/>
    <x v="7"/>
    <n v="9"/>
    <x v="5"/>
    <d v="2021-08-06T00:00:00"/>
    <d v="1899-12-30T12:12:09"/>
    <d v="2021-08-06T16:16:04"/>
    <d v="2021-08-06T12:12:09"/>
    <d v="1899-12-30T04:03:55"/>
    <n v="0.16938657407445135"/>
    <x v="3"/>
    <x v="0"/>
  </r>
  <r>
    <n v="5259729"/>
    <n v="40052867"/>
    <x v="43"/>
    <x v="2"/>
    <s v="Baker, Julia"/>
    <x v="1"/>
    <s v="Naloxone (NARCAN) injection"/>
    <s v="0.4 mg"/>
    <d v="2021-06-25T00:00:00"/>
    <s v="22:15:29"/>
    <x v="9"/>
    <x v="0"/>
    <n v="9"/>
    <x v="0"/>
    <d v="2021-06-25T00:00:00"/>
    <d v="1899-12-30T12:21:52"/>
    <d v="2021-06-25T22:15:29"/>
    <d v="2021-06-25T12:21:52"/>
    <d v="1899-12-30T09:53:37"/>
    <n v="0.41223379629809642"/>
    <x v="4"/>
    <x v="0"/>
  </r>
  <r>
    <n v="1541264"/>
    <n v="40630719"/>
    <x v="47"/>
    <x v="2"/>
    <s v="Hashim, Jack"/>
    <x v="5"/>
    <s v="Naloxone (NARCAN) injection"/>
    <s v="0.4 mg"/>
    <d v="2021-03-10T00:00:00"/>
    <s v="07:45:05"/>
    <x v="9"/>
    <x v="9"/>
    <n v="10"/>
    <x v="4"/>
    <d v="2021-03-10T00:00:00"/>
    <d v="1899-12-30T05:20:46"/>
    <d v="2021-03-10T07:45:05"/>
    <d v="2021-03-10T05:20:46"/>
    <d v="1899-12-30T02:24:19"/>
    <n v="0.1002199074064265"/>
    <x v="5"/>
    <x v="0"/>
  </r>
  <r>
    <n v="5889026"/>
    <n v="46872047"/>
    <x v="48"/>
    <x v="2"/>
    <s v="Prone, Jacob"/>
    <x v="5"/>
    <s v="Naloxone (NARCAN) injection"/>
    <s v="0.4 mg"/>
    <d v="2021-12-31T00:00:00"/>
    <s v="23:27:18"/>
    <x v="9"/>
    <x v="12"/>
    <n v="14"/>
    <x v="2"/>
    <d v="2021-12-31T00:00:00"/>
    <d v="1899-12-30T23:25:20"/>
    <d v="2021-12-31T23:27:18"/>
    <d v="2021-12-31T23:25:20"/>
    <d v="1899-12-30T00:01:58"/>
    <n v="1.3657407471328042E-3"/>
    <x v="5"/>
    <x v="0"/>
  </r>
  <r>
    <n v="3786591"/>
    <n v="44610669"/>
    <x v="49"/>
    <x v="2"/>
    <s v="Davidson, Darnell"/>
    <x v="1"/>
    <s v="Naloxone (NARCAN) injection"/>
    <s v="0.4 mg"/>
    <d v="2021-11-06T00:00:00"/>
    <s v="21:23:20"/>
    <x v="10"/>
    <x v="6"/>
    <n v="10"/>
    <x v="6"/>
    <d v="2021-11-06T00:00:00"/>
    <d v="1899-12-30T09:41:02"/>
    <d v="2021-11-06T21:23:20"/>
    <d v="2021-11-06T09:41:02"/>
    <d v="1899-12-30T11:42:18"/>
    <n v="0.48770833332673647"/>
    <x v="4"/>
    <x v="1"/>
  </r>
  <r>
    <n v="8871438"/>
    <n v="44550032"/>
    <x v="50"/>
    <x v="0"/>
    <s v="Crash, Thomas"/>
    <x v="5"/>
    <s v="Naloxone (NARCAN) injection"/>
    <s v="0.4 mg"/>
    <d v="2021-10-13T00:00:00"/>
    <s v="17:53:34"/>
    <x v="11"/>
    <x v="1"/>
    <n v="3"/>
    <x v="1"/>
    <m/>
    <m/>
    <d v="2021-10-13T17:53:34"/>
    <d v="1899-12-30T00:00:00"/>
    <m/>
    <n v="0"/>
    <x v="1"/>
    <x v="0"/>
  </r>
  <r>
    <n v="8875918"/>
    <n v="45929153"/>
    <x v="51"/>
    <x v="2"/>
    <s v="Clark, Harry"/>
    <x v="0"/>
    <s v="Naloxone (NARCAN) injection"/>
    <s v="0.4 mg"/>
    <d v="2021-03-28T00:00:00"/>
    <s v="12:50:16"/>
    <x v="9"/>
    <x v="7"/>
    <n v="9"/>
    <x v="5"/>
    <d v="2021-03-28T00:00:00"/>
    <d v="1899-12-30T10:04:36"/>
    <d v="2021-03-28T12:50:16"/>
    <d v="2021-03-28T10:04:36"/>
    <d v="1899-12-30T02:45:40"/>
    <n v="0.11504629629052943"/>
    <x v="5"/>
    <x v="0"/>
  </r>
  <r>
    <n v="1418188"/>
    <n v="47360248"/>
    <x v="39"/>
    <x v="0"/>
    <s v="Hashim, Jack"/>
    <x v="5"/>
    <s v="Naloxone (NARCAN) injection"/>
    <s v="0.4 mg"/>
    <d v="2021-11-29T00:00:00"/>
    <s v="19:46:22"/>
    <x v="6"/>
    <x v="8"/>
    <n v="10"/>
    <x v="4"/>
    <d v="2021-11-29T00:00:00"/>
    <d v="1899-12-30T11:33:47"/>
    <d v="2021-11-29T19:46:22"/>
    <d v="2021-11-29T11:33:47"/>
    <d v="1899-12-30T08:12:35"/>
    <n v="0.34207175925985212"/>
    <x v="0"/>
    <x v="0"/>
  </r>
  <r>
    <n v="5756001"/>
    <n v="40601919"/>
    <x v="52"/>
    <x v="0"/>
    <s v="King, Denise"/>
    <x v="4"/>
    <s v="Naloxone (NARCAN) injection"/>
    <s v="0.4 mg"/>
    <d v="2021-08-04T00:00:00"/>
    <s v="05:03:30"/>
    <x v="5"/>
    <x v="8"/>
    <n v="10"/>
    <x v="4"/>
    <d v="2021-08-04T00:00:00"/>
    <d v="1899-12-30T02:30:59"/>
    <d v="2021-08-04T05:03:30"/>
    <d v="2021-08-04T02:30:59"/>
    <d v="1899-12-30T02:32:31"/>
    <n v="0.10591435185779119"/>
    <x v="5"/>
    <x v="1"/>
  </r>
  <r>
    <n v="7210665"/>
    <n v="47002355"/>
    <x v="42"/>
    <x v="0"/>
    <s v="Oliver, Todd"/>
    <x v="3"/>
    <s v="Naloxone (NARCAN) injection"/>
    <s v="0.4 mg"/>
    <d v="2021-03-31T00:00:00"/>
    <s v="03:08:41"/>
    <x v="0"/>
    <x v="10"/>
    <n v="9"/>
    <x v="5"/>
    <d v="2021-03-31T00:00:00"/>
    <d v="1899-12-30T01:19:58"/>
    <d v="2021-03-31T03:08:41"/>
    <d v="2021-03-31T01:19:58"/>
    <d v="1899-12-30T01:48:43"/>
    <n v="7.5497685182199348E-2"/>
    <x v="5"/>
    <x v="0"/>
  </r>
  <r>
    <n v="3137329"/>
    <n v="46502485"/>
    <x v="53"/>
    <x v="0"/>
    <s v="Smith, Jane"/>
    <x v="0"/>
    <s v="Naloxone (NARCAN) injection"/>
    <s v="0.4 mg"/>
    <d v="2021-05-23T00:00:00"/>
    <s v="06:10:25"/>
    <x v="9"/>
    <x v="1"/>
    <n v="3"/>
    <x v="1"/>
    <m/>
    <m/>
    <d v="2021-05-23T06:10:25"/>
    <d v="1899-12-30T00:00:00"/>
    <m/>
    <n v="0"/>
    <x v="1"/>
    <x v="0"/>
  </r>
  <r>
    <n v="6819186"/>
    <n v="45113130"/>
    <x v="47"/>
    <x v="2"/>
    <s v="Smith, Jane"/>
    <x v="0"/>
    <s v="Naloxone (NARCAN) injection"/>
    <s v="0.4 mg"/>
    <d v="2021-08-02T00:00:00"/>
    <s v="16:22:48"/>
    <x v="9"/>
    <x v="3"/>
    <n v="12"/>
    <x v="3"/>
    <d v="2021-08-02T00:00:00"/>
    <d v="1899-12-30T05:00:18"/>
    <d v="2021-08-02T16:22:48"/>
    <d v="2021-08-02T05:00:18"/>
    <d v="1899-12-30T11:22:30"/>
    <n v="0.47395833333575865"/>
    <x v="4"/>
    <x v="0"/>
  </r>
  <r>
    <n v="6546826"/>
    <n v="42015829"/>
    <x v="32"/>
    <x v="2"/>
    <s v="Franklin, Doris"/>
    <x v="0"/>
    <s v="Naloxone (NARCAN) injection"/>
    <s v="0.4 mg"/>
    <d v="2021-10-27T00:00:00"/>
    <s v="13:49:23"/>
    <x v="10"/>
    <x v="1"/>
    <n v="3"/>
    <x v="1"/>
    <m/>
    <m/>
    <d v="2021-10-27T13:49:23"/>
    <d v="1899-12-30T00:00:00"/>
    <m/>
    <n v="0"/>
    <x v="1"/>
    <x v="0"/>
  </r>
  <r>
    <n v="4664081"/>
    <n v="42955830"/>
    <x v="21"/>
    <x v="1"/>
    <s v="Thomas, William"/>
    <x v="4"/>
    <s v="Naloxone (NARCAN) injection"/>
    <s v="0.4 mg"/>
    <d v="2021-06-14T00:00:00"/>
    <s v="02:37:05"/>
    <x v="5"/>
    <x v="0"/>
    <n v="9"/>
    <x v="0"/>
    <d v="2021-06-13T00:00:00"/>
    <d v="1899-12-30T21:06:51"/>
    <d v="2021-06-14T02:37:05"/>
    <d v="2021-06-13T21:06:51"/>
    <d v="1899-12-30T05:30:14"/>
    <n v="0.22932870370277669"/>
    <x v="3"/>
    <x v="0"/>
  </r>
  <r>
    <n v="6166521"/>
    <n v="47589472"/>
    <x v="27"/>
    <x v="1"/>
    <s v="Oliver, Todd"/>
    <x v="3"/>
    <s v="Naloxone (NARCAN) injection"/>
    <s v="0.4 mg"/>
    <d v="2021-04-02T00:00:00"/>
    <s v="19:25:52"/>
    <x v="8"/>
    <x v="10"/>
    <n v="9"/>
    <x v="5"/>
    <d v="2021-04-02T00:00:00"/>
    <d v="1899-12-30T15:54:20"/>
    <d v="2021-04-02T19:25:52"/>
    <d v="2021-04-02T15:54:20"/>
    <d v="1899-12-30T03:31:32"/>
    <n v="0.14689814814482816"/>
    <x v="3"/>
    <x v="0"/>
  </r>
  <r>
    <n v="7439788"/>
    <n v="48515273"/>
    <x v="54"/>
    <x v="2"/>
    <s v="Hashim, Jack"/>
    <x v="5"/>
    <s v="Naloxone (NARCAN) injection"/>
    <s v="0.4 mg"/>
    <d v="2021-12-19T00:00:00"/>
    <s v="06:36:17"/>
    <x v="9"/>
    <x v="0"/>
    <n v="9"/>
    <x v="0"/>
    <d v="2021-12-19T00:00:00"/>
    <d v="1899-12-30T03:36:36"/>
    <d v="2021-12-19T06:36:17"/>
    <d v="2021-12-19T03:36:36"/>
    <d v="1899-12-30T02:59:41"/>
    <n v="0.12478009259211831"/>
    <x v="5"/>
    <x v="0"/>
  </r>
  <r>
    <n v="7852305"/>
    <n v="40324156"/>
    <x v="55"/>
    <x v="0"/>
    <s v="Graham, Martha"/>
    <x v="2"/>
    <s v="Naloxone (NARCAN) injection"/>
    <s v="0.4 mg"/>
    <d v="2021-02-19T00:00:00"/>
    <s v="13:02:09"/>
    <x v="11"/>
    <x v="2"/>
    <n v="14"/>
    <x v="2"/>
    <d v="2021-02-19T00:00:00"/>
    <d v="1899-12-30T09:08:56"/>
    <d v="2021-02-19T13:02:09"/>
    <d v="2021-02-19T09:08:56"/>
    <d v="1899-12-30T03:53:13"/>
    <n v="0.16195601851359243"/>
    <x v="3"/>
    <x v="1"/>
  </r>
  <r>
    <n v="3991944"/>
    <n v="40823167"/>
    <x v="7"/>
    <x v="2"/>
    <s v="Bauman, Eric"/>
    <x v="3"/>
    <s v="Naloxone (NARCAN) injection"/>
    <s v="0.4 mg"/>
    <d v="2021-12-04T00:00:00"/>
    <s v="04:09:54"/>
    <x v="11"/>
    <x v="0"/>
    <n v="9"/>
    <x v="0"/>
    <d v="2021-12-04T00:00:00"/>
    <d v="1899-12-30T00:09:22"/>
    <d v="2021-12-04T04:09:54"/>
    <d v="2021-12-04T00:09:22"/>
    <d v="1899-12-30T04:00:32"/>
    <n v="0.16703703703387873"/>
    <x v="3"/>
    <x v="0"/>
  </r>
  <r>
    <n v="8206394"/>
    <n v="40320584"/>
    <x v="56"/>
    <x v="0"/>
    <s v="Carter, Ellen"/>
    <x v="1"/>
    <s v="Naloxone (NARCAN) injection"/>
    <s v="0.4 mg"/>
    <d v="2021-04-25T00:00:00"/>
    <s v="11:28:06"/>
    <x v="10"/>
    <x v="1"/>
    <n v="3"/>
    <x v="1"/>
    <m/>
    <m/>
    <d v="2021-04-25T11:28:06"/>
    <d v="1899-12-30T00:00:00"/>
    <m/>
    <n v="0"/>
    <x v="1"/>
    <x v="0"/>
  </r>
  <r>
    <n v="7046399"/>
    <n v="48794541"/>
    <x v="38"/>
    <x v="2"/>
    <s v="Zaslow, Barbara"/>
    <x v="6"/>
    <s v="Naloxone (NARCAN) injection"/>
    <s v="0.4 mg"/>
    <d v="2021-06-01T00:00:00"/>
    <s v="04:49:48"/>
    <x v="3"/>
    <x v="5"/>
    <n v="9"/>
    <x v="5"/>
    <d v="2021-06-01T00:00:00"/>
    <d v="1899-12-30T01:23:56"/>
    <d v="2021-06-01T04:49:48"/>
    <d v="2021-06-01T01:23:56"/>
    <d v="1899-12-30T03:25:52"/>
    <n v="0.14296296296379296"/>
    <x v="3"/>
    <x v="0"/>
  </r>
  <r>
    <n v="4814751"/>
    <n v="40473326"/>
    <x v="55"/>
    <x v="0"/>
    <s v="Baker, Julia"/>
    <x v="1"/>
    <s v="Naloxone (NARCAN) injection"/>
    <s v="0.4 mg"/>
    <d v="2021-10-27T00:00:00"/>
    <s v="10:56:18"/>
    <x v="1"/>
    <x v="10"/>
    <n v="9"/>
    <x v="5"/>
    <d v="2021-10-27T00:00:00"/>
    <d v="1899-12-30T08:42:30"/>
    <d v="2021-10-27T10:56:18"/>
    <d v="2021-10-27T08:42:30"/>
    <d v="1899-12-30T02:13:48"/>
    <n v="9.2916666668315884E-2"/>
    <x v="5"/>
    <x v="0"/>
  </r>
  <r>
    <n v="5374369"/>
    <n v="40649657"/>
    <x v="24"/>
    <x v="1"/>
    <s v="Bauman, Eric"/>
    <x v="3"/>
    <s v="Naloxone (NARCAN) injection"/>
    <s v="0.4 mg"/>
    <d v="2021-10-11T00:00:00"/>
    <s v="19:50:25"/>
    <x v="7"/>
    <x v="8"/>
    <n v="10"/>
    <x v="4"/>
    <d v="2021-10-11T00:00:00"/>
    <d v="1899-12-30T18:27:55"/>
    <d v="2021-10-11T19:50:25"/>
    <d v="2021-10-11T18:27:55"/>
    <d v="1899-12-30T01:22:30"/>
    <n v="5.7291666664241347E-2"/>
    <x v="5"/>
    <x v="0"/>
  </r>
  <r>
    <n v="8834622"/>
    <n v="49553041"/>
    <x v="57"/>
    <x v="0"/>
    <s v="Green, Marc"/>
    <x v="3"/>
    <s v="Naloxone (NARCAN) injection"/>
    <s v="0.4 mg"/>
    <d v="2021-04-12T00:00:00"/>
    <s v="09:04:47"/>
    <x v="11"/>
    <x v="1"/>
    <n v="3"/>
    <x v="1"/>
    <m/>
    <m/>
    <d v="2021-04-12T09:04:47"/>
    <d v="1899-12-30T00:00:00"/>
    <m/>
    <n v="0"/>
    <x v="1"/>
    <x v="0"/>
  </r>
  <r>
    <n v="2438713"/>
    <n v="48991745"/>
    <x v="28"/>
    <x v="2"/>
    <s v="Vincent, James"/>
    <x v="4"/>
    <s v="Naloxone (NARCAN) injection"/>
    <s v="0.4 mg"/>
    <d v="2021-07-09T00:00:00"/>
    <s v="16:36:26"/>
    <x v="3"/>
    <x v="0"/>
    <n v="9"/>
    <x v="0"/>
    <d v="2021-07-09T00:00:00"/>
    <d v="1899-12-30T16:29:04"/>
    <d v="2021-07-09T16:36:26"/>
    <d v="2021-07-09T16:29:04"/>
    <d v="1899-12-30T00:07:22"/>
    <n v="5.1157407360733487E-3"/>
    <x v="5"/>
    <x v="0"/>
  </r>
  <r>
    <n v="7277575"/>
    <n v="43155052"/>
    <x v="8"/>
    <x v="1"/>
    <s v="Clark, Harry"/>
    <x v="0"/>
    <s v="Naloxone (NARCAN) injection"/>
    <s v="0.4 mg"/>
    <d v="2021-08-15T00:00:00"/>
    <s v="07:23:34"/>
    <x v="5"/>
    <x v="4"/>
    <n v="10"/>
    <x v="4"/>
    <d v="2021-08-15T00:00:00"/>
    <d v="1899-12-30T03:55:33"/>
    <d v="2021-08-15T07:23:34"/>
    <d v="2021-08-15T03:55:33"/>
    <d v="1899-12-30T03:28:01"/>
    <n v="0.14445601851912215"/>
    <x v="3"/>
    <x v="0"/>
  </r>
  <r>
    <n v="6596566"/>
    <n v="49374770"/>
    <x v="35"/>
    <x v="2"/>
    <s v="Hashim, Jack"/>
    <x v="5"/>
    <s v="Naloxone (NARCAN) injection"/>
    <s v="0.4 mg"/>
    <d v="2021-04-20T00:00:00"/>
    <s v="14:41:53"/>
    <x v="10"/>
    <x v="0"/>
    <n v="9"/>
    <x v="0"/>
    <d v="2021-04-20T00:00:00"/>
    <d v="1899-12-30T04:39:49"/>
    <d v="2021-04-20T14:41:53"/>
    <d v="2021-04-20T04:39:49"/>
    <d v="1899-12-30T10:02:04"/>
    <n v="0.41810185185022419"/>
    <x v="4"/>
    <x v="0"/>
  </r>
  <r>
    <n v="6251859"/>
    <n v="42255093"/>
    <x v="31"/>
    <x v="2"/>
    <s v="Franklin, Doris"/>
    <x v="0"/>
    <s v="Naloxone (NARCAN) injection"/>
    <s v="0.4 mg"/>
    <d v="2021-04-28T00:00:00"/>
    <s v="07:55:07"/>
    <x v="9"/>
    <x v="8"/>
    <n v="10"/>
    <x v="4"/>
    <d v="2021-04-28T00:00:00"/>
    <d v="1899-12-30T04:21:20"/>
    <d v="2021-04-28T07:55:07"/>
    <d v="2021-04-28T04:21:20"/>
    <d v="1899-12-30T03:33:47"/>
    <n v="0.1484606481535593"/>
    <x v="3"/>
    <x v="0"/>
  </r>
  <r>
    <n v="3704716"/>
    <n v="40732255"/>
    <x v="36"/>
    <x v="2"/>
    <s v="Johnson, Claudia"/>
    <x v="2"/>
    <s v="Naloxone (NARCAN) injection"/>
    <s v="0.4 mg"/>
    <d v="2021-01-29T00:00:00"/>
    <s v="03:23:11"/>
    <x v="2"/>
    <x v="10"/>
    <n v="9"/>
    <x v="5"/>
    <d v="2021-01-28T00:00:00"/>
    <d v="1899-12-30T22:32:01"/>
    <d v="2021-01-29T03:23:11"/>
    <d v="2021-01-28T22:32:01"/>
    <d v="1899-12-30T04:51:10"/>
    <n v="0.20219907407590654"/>
    <x v="3"/>
    <x v="0"/>
  </r>
  <r>
    <n v="3961470"/>
    <n v="48210939"/>
    <x v="58"/>
    <x v="2"/>
    <s v="Hinchcliff, Sally"/>
    <x v="2"/>
    <s v="Naloxone (NARCAN) injection"/>
    <s v="0.4 mg"/>
    <d v="2021-07-17T00:00:00"/>
    <s v="06:07:31"/>
    <x v="3"/>
    <x v="5"/>
    <n v="9"/>
    <x v="5"/>
    <d v="2021-07-17T00:00:00"/>
    <d v="1899-12-30T05:32:11"/>
    <d v="2021-07-17T06:07:31"/>
    <d v="2021-07-17T05:32:11"/>
    <d v="1899-12-30T00:35:20"/>
    <n v="2.4537037032132503E-2"/>
    <x v="5"/>
    <x v="0"/>
  </r>
  <r>
    <n v="6282100"/>
    <n v="48048339"/>
    <x v="13"/>
    <x v="1"/>
    <s v="Bauman, Eric"/>
    <x v="3"/>
    <s v="Naloxone (NARCAN) injection"/>
    <s v="0.4 mg"/>
    <d v="2021-12-29T00:00:00"/>
    <s v="07:37:07"/>
    <x v="5"/>
    <x v="12"/>
    <n v="14"/>
    <x v="2"/>
    <d v="2021-12-29T00:00:00"/>
    <d v="1899-12-30T03:30:54"/>
    <d v="2021-12-29T07:37:07"/>
    <d v="2021-12-29T03:30:54"/>
    <d v="1899-12-30T04:06:13"/>
    <n v="0.17098379629169358"/>
    <x v="3"/>
    <x v="1"/>
  </r>
  <r>
    <n v="5646649"/>
    <n v="47954109"/>
    <x v="33"/>
    <x v="1"/>
    <s v="Davidson, Darnell"/>
    <x v="1"/>
    <s v="Naloxone (NARCAN) injection"/>
    <s v="0.4 mg"/>
    <d v="2021-06-14T00:00:00"/>
    <s v="08:14:25"/>
    <x v="0"/>
    <x v="9"/>
    <n v="10"/>
    <x v="4"/>
    <d v="2021-06-14T00:00:00"/>
    <d v="1899-12-30T00:29:27"/>
    <d v="2021-06-14T08:14:25"/>
    <d v="2021-06-14T00:29:27"/>
    <d v="1899-12-30T07:44:58"/>
    <n v="0.322893518517958"/>
    <x v="0"/>
    <x v="0"/>
  </r>
  <r>
    <n v="5735878"/>
    <n v="44916978"/>
    <x v="59"/>
    <x v="2"/>
    <s v="Carter, Ellen"/>
    <x v="1"/>
    <s v="Naloxone (NARCAN) injection"/>
    <s v="0.4 mg"/>
    <d v="2021-09-23T00:00:00"/>
    <s v="14:35:07"/>
    <x v="1"/>
    <x v="1"/>
    <n v="3"/>
    <x v="1"/>
    <m/>
    <m/>
    <d v="2021-09-23T14:35:07"/>
    <d v="1899-12-30T00:00:00"/>
    <m/>
    <n v="0"/>
    <x v="1"/>
    <x v="0"/>
  </r>
  <r>
    <n v="8284997"/>
    <n v="48049436"/>
    <x v="60"/>
    <x v="2"/>
    <s v="Baker, Julia"/>
    <x v="1"/>
    <s v="Naloxone (NARCAN) injection"/>
    <s v="0.4 mg"/>
    <d v="2021-07-07T00:00:00"/>
    <s v="14:02:59"/>
    <x v="7"/>
    <x v="3"/>
    <n v="12"/>
    <x v="3"/>
    <d v="2021-07-07T00:00:00"/>
    <d v="1899-12-30T07:31:12"/>
    <d v="2021-07-07T14:02:59"/>
    <d v="2021-07-07T07:31:12"/>
    <d v="1899-12-30T06:31:47"/>
    <n v="0.27207175926014315"/>
    <x v="0"/>
    <x v="0"/>
  </r>
  <r>
    <n v="3918450"/>
    <n v="43944465"/>
    <x v="10"/>
    <x v="2"/>
    <s v="Clark, Harry"/>
    <x v="0"/>
    <s v="Naloxone (NARCAN) injection"/>
    <s v="0.4 mg"/>
    <d v="2021-05-06T00:00:00"/>
    <s v="13:13:16"/>
    <x v="1"/>
    <x v="4"/>
    <n v="10"/>
    <x v="4"/>
    <d v="2021-05-06T00:00:00"/>
    <d v="1899-12-30T10:10:10"/>
    <d v="2021-05-06T13:13:16"/>
    <d v="2021-05-06T10:10:10"/>
    <d v="1899-12-30T03:03:06"/>
    <n v="0.12715277777169831"/>
    <x v="3"/>
    <x v="0"/>
  </r>
  <r>
    <n v="6807719"/>
    <n v="40482203"/>
    <x v="60"/>
    <x v="2"/>
    <s v="Smith, Jane"/>
    <x v="0"/>
    <s v="Naloxone (NARCAN) injection"/>
    <s v="0.4 mg"/>
    <d v="2021-06-26T00:00:00"/>
    <s v="05:45:56"/>
    <x v="3"/>
    <x v="14"/>
    <n v="9"/>
    <x v="0"/>
    <d v="2021-06-26T00:00:00"/>
    <d v="1899-12-30T01:54:20"/>
    <d v="2021-06-26T05:45:56"/>
    <d v="2021-06-26T01:54:20"/>
    <d v="1899-12-30T03:51:36"/>
    <n v="0.16083333333517658"/>
    <x v="3"/>
    <x v="0"/>
  </r>
  <r>
    <n v="4078585"/>
    <n v="47427896"/>
    <x v="31"/>
    <x v="2"/>
    <s v="Hightower, James"/>
    <x v="5"/>
    <s v="Naloxone (NARCAN) injection"/>
    <s v="0.4 mg"/>
    <d v="2021-04-14T00:00:00"/>
    <s v="21:29:36"/>
    <x v="2"/>
    <x v="11"/>
    <n v="9"/>
    <x v="0"/>
    <d v="2021-04-14T00:00:00"/>
    <d v="1899-12-30T18:32:01"/>
    <d v="2021-04-14T21:29:36"/>
    <d v="2021-04-14T18:32:01"/>
    <d v="1899-12-30T02:57:35"/>
    <n v="0.12332175925985212"/>
    <x v="5"/>
    <x v="1"/>
  </r>
  <r>
    <n v="4153632"/>
    <n v="42300653"/>
    <x v="11"/>
    <x v="0"/>
    <s v="Thomas, William"/>
    <x v="4"/>
    <s v="Naloxone (NARCAN) injection"/>
    <s v="0.4 mg"/>
    <d v="2021-10-16T00:00:00"/>
    <s v="09:28:02"/>
    <x v="5"/>
    <x v="12"/>
    <n v="14"/>
    <x v="2"/>
    <d v="2021-10-16T00:00:00"/>
    <d v="1899-12-30T06:21:23"/>
    <d v="2021-10-16T09:28:02"/>
    <d v="2021-10-16T06:21:23"/>
    <d v="1899-12-30T03:06:39"/>
    <n v="0.12961805555823958"/>
    <x v="3"/>
    <x v="0"/>
  </r>
  <r>
    <n v="6938023"/>
    <n v="48877105"/>
    <x v="35"/>
    <x v="2"/>
    <s v="Crash, Thomas"/>
    <x v="5"/>
    <s v="Naloxone (NARCAN) injection"/>
    <s v="0.4 mg"/>
    <d v="2021-03-28T00:00:00"/>
    <s v="17:32:10"/>
    <x v="9"/>
    <x v="14"/>
    <n v="9"/>
    <x v="0"/>
    <d v="2021-03-28T00:00:00"/>
    <d v="1899-12-30T02:12:34"/>
    <d v="2021-03-28T17:32:10"/>
    <d v="2021-03-28T02:12:34"/>
    <d v="1899-12-30T15:19:36"/>
    <n v="0.63861111111327773"/>
    <x v="2"/>
    <x v="0"/>
  </r>
  <r>
    <n v="7639330"/>
    <n v="44836941"/>
    <x v="4"/>
    <x v="2"/>
    <s v="Hinchcliff, Sally"/>
    <x v="2"/>
    <s v="Naloxone (NARCAN) injection"/>
    <s v="0.4 mg"/>
    <d v="2021-07-18T00:00:00"/>
    <s v="18:42:12"/>
    <x v="4"/>
    <x v="2"/>
    <n v="14"/>
    <x v="2"/>
    <d v="2021-07-18T00:00:00"/>
    <d v="1899-12-30T10:52:35"/>
    <d v="2021-07-18T18:42:12"/>
    <d v="2021-07-18T10:52:35"/>
    <d v="1899-12-30T07:49:37"/>
    <n v="0.32612268518278142"/>
    <x v="0"/>
    <x v="0"/>
  </r>
  <r>
    <n v="4762104"/>
    <n v="43382099"/>
    <x v="12"/>
    <x v="0"/>
    <s v="Franklin, Doris"/>
    <x v="0"/>
    <s v="Naloxone (NARCAN) injection"/>
    <s v="0.4 mg"/>
    <d v="2021-03-25T00:00:00"/>
    <s v="07:31:32"/>
    <x v="4"/>
    <x v="13"/>
    <n v="10"/>
    <x v="6"/>
    <d v="2021-03-25T00:00:00"/>
    <d v="1899-12-30T01:34:01"/>
    <d v="2021-03-25T07:31:32"/>
    <d v="2021-03-25T01:34:01"/>
    <d v="1899-12-30T05:57:31"/>
    <n v="0.24827546296728542"/>
    <x v="3"/>
    <x v="0"/>
  </r>
  <r>
    <n v="1182474"/>
    <n v="44550763"/>
    <x v="19"/>
    <x v="0"/>
    <s v="Gonzalez, Juan"/>
    <x v="0"/>
    <s v="Naloxone (NARCAN) injection"/>
    <s v="0.4 mg"/>
    <d v="2021-03-03T00:00:00"/>
    <s v="09:40:37"/>
    <x v="6"/>
    <x v="10"/>
    <n v="9"/>
    <x v="5"/>
    <d v="2021-03-03T00:00:00"/>
    <d v="1899-12-30T02:48:33"/>
    <d v="2021-03-03T09:40:37"/>
    <d v="2021-03-03T02:48:33"/>
    <d v="1899-12-30T06:52:04"/>
    <n v="0.28615740741224727"/>
    <x v="0"/>
    <x v="0"/>
  </r>
  <r>
    <n v="3400999"/>
    <n v="44621763"/>
    <x v="17"/>
    <x v="1"/>
    <s v="Green, Marc"/>
    <x v="3"/>
    <s v="Naloxone (NARCAN) injection"/>
    <s v="0.4 mg"/>
    <d v="2021-07-11T00:00:00"/>
    <s v="10:05:37"/>
    <x v="0"/>
    <x v="0"/>
    <n v="9"/>
    <x v="0"/>
    <d v="2021-07-11T00:00:00"/>
    <d v="1899-12-30T06:05:04"/>
    <d v="2021-07-11T10:05:37"/>
    <d v="2021-07-11T06:05:04"/>
    <d v="1899-12-30T04:00:33"/>
    <n v="0.16704861111065838"/>
    <x v="3"/>
    <x v="0"/>
  </r>
  <r>
    <n v="8128580"/>
    <n v="47290150"/>
    <x v="48"/>
    <x v="2"/>
    <s v="Graham, Martha"/>
    <x v="2"/>
    <s v="Naloxone (NARCAN) injection"/>
    <s v="0.4 mg"/>
    <d v="2021-07-05T00:00:00"/>
    <s v="08:34:39"/>
    <x v="2"/>
    <x v="12"/>
    <n v="14"/>
    <x v="2"/>
    <d v="2021-07-05T00:00:00"/>
    <d v="1899-12-30T04:03:56"/>
    <d v="2021-07-05T08:34:39"/>
    <d v="2021-07-05T04:03:56"/>
    <d v="1899-12-30T04:30:43"/>
    <n v="0.18799768518510973"/>
    <x v="3"/>
    <x v="0"/>
  </r>
  <r>
    <n v="3907624"/>
    <n v="43645793"/>
    <x v="17"/>
    <x v="1"/>
    <s v="Baker, Julia"/>
    <x v="1"/>
    <s v="Naloxone (NARCAN) injection"/>
    <s v="0.4 mg"/>
    <d v="2021-12-19T00:00:00"/>
    <s v="01:22:01"/>
    <x v="1"/>
    <x v="9"/>
    <n v="10"/>
    <x v="4"/>
    <d v="2021-12-18T00:00:00"/>
    <d v="1899-12-30T22:52:23"/>
    <d v="2021-12-19T01:22:01"/>
    <d v="2021-12-18T22:52:23"/>
    <d v="1899-12-30T02:29:38"/>
    <n v="0.10391203703329666"/>
    <x v="5"/>
    <x v="0"/>
  </r>
  <r>
    <n v="1393656"/>
    <n v="42108606"/>
    <x v="11"/>
    <x v="0"/>
    <s v="Davidson, Darnell"/>
    <x v="1"/>
    <s v="Naloxone (NARCAN) injection"/>
    <s v="0.4 mg"/>
    <d v="2021-09-09T00:00:00"/>
    <s v="21:32:58"/>
    <x v="1"/>
    <x v="6"/>
    <n v="10"/>
    <x v="6"/>
    <d v="2021-09-09T00:00:00"/>
    <d v="1899-12-30T12:25:48"/>
    <d v="2021-09-09T21:32:58"/>
    <d v="2021-09-09T12:25:48"/>
    <d v="1899-12-30T09:07:10"/>
    <n v="0.37997685185109731"/>
    <x v="4"/>
    <x v="0"/>
  </r>
  <r>
    <n v="4433378"/>
    <n v="45435864"/>
    <x v="23"/>
    <x v="0"/>
    <s v="Green, Marc"/>
    <x v="3"/>
    <s v="Naloxone (NARCAN) injection"/>
    <s v="0.4 mg"/>
    <d v="2021-05-31T00:00:00"/>
    <s v="21:30:59"/>
    <x v="8"/>
    <x v="10"/>
    <n v="9"/>
    <x v="5"/>
    <d v="2021-05-31T00:00:00"/>
    <d v="1899-12-30T20:27:56"/>
    <d v="2021-05-31T21:30:59"/>
    <d v="2021-05-31T20:27:56"/>
    <d v="1899-12-30T01:03:03"/>
    <n v="4.3784722227428574E-2"/>
    <x v="5"/>
    <x v="0"/>
  </r>
  <r>
    <n v="1279296"/>
    <n v="49292502"/>
    <x v="61"/>
    <x v="1"/>
    <s v="Bauman, Eric"/>
    <x v="3"/>
    <s v="Naloxone (NARCAN) injection"/>
    <s v="0.4 mg"/>
    <d v="2021-04-03T00:00:00"/>
    <s v="02:51:28"/>
    <x v="4"/>
    <x v="8"/>
    <n v="10"/>
    <x v="4"/>
    <d v="2021-04-03T00:00:00"/>
    <d v="1899-12-30T01:05:54"/>
    <d v="2021-04-03T02:51:28"/>
    <d v="2021-04-03T01:05:54"/>
    <d v="1899-12-30T01:45:34"/>
    <n v="7.331018518016208E-2"/>
    <x v="5"/>
    <x v="0"/>
  </r>
  <r>
    <n v="3473129"/>
    <n v="43185513"/>
    <x v="62"/>
    <x v="0"/>
    <s v="Oliver, Todd"/>
    <x v="3"/>
    <s v="Naloxone (NARCAN) injection"/>
    <s v="0.4 mg"/>
    <d v="2021-03-07T00:00:00"/>
    <s v="08:45:56"/>
    <x v="8"/>
    <x v="10"/>
    <n v="9"/>
    <x v="5"/>
    <d v="2021-03-07T00:00:00"/>
    <d v="1899-12-30T07:00:00"/>
    <d v="2021-03-07T08:45:56"/>
    <d v="2021-03-07T07:00:00"/>
    <d v="1899-12-30T01:45:56"/>
    <n v="7.3564814818382729E-2"/>
    <x v="5"/>
    <x v="0"/>
  </r>
  <r>
    <n v="1371632"/>
    <n v="47964045"/>
    <x v="63"/>
    <x v="0"/>
    <s v="King, Denise"/>
    <x v="4"/>
    <s v="Naloxone (NARCAN) injection"/>
    <s v="0.4 mg"/>
    <d v="2021-06-15T00:00:00"/>
    <s v="03:00:14"/>
    <x v="5"/>
    <x v="0"/>
    <n v="9"/>
    <x v="0"/>
    <d v="2021-06-15T00:00:00"/>
    <d v="1899-12-30T02:11:24"/>
    <d v="2021-06-15T03:00:14"/>
    <d v="2021-06-15T02:11:24"/>
    <d v="1899-12-30T00:48:50"/>
    <n v="3.3912037040863652E-2"/>
    <x v="5"/>
    <x v="0"/>
  </r>
  <r>
    <n v="8496421"/>
    <n v="45950522"/>
    <x v="64"/>
    <x v="0"/>
    <s v="Thomas, William"/>
    <x v="4"/>
    <s v="Naloxone (NARCAN) injection"/>
    <s v="0.4 mg"/>
    <d v="2021-02-01T00:00:00"/>
    <s v="17:26:37"/>
    <x v="5"/>
    <x v="2"/>
    <n v="14"/>
    <x v="2"/>
    <d v="2021-02-01T00:00:00"/>
    <d v="1899-12-30T03:10:16"/>
    <d v="2021-02-01T17:26:37"/>
    <d v="2021-02-01T03:10:16"/>
    <d v="1899-12-30T14:16:21"/>
    <n v="0.59468750000087311"/>
    <x v="2"/>
    <x v="1"/>
  </r>
  <r>
    <n v="3707129"/>
    <n v="41877165"/>
    <x v="65"/>
    <x v="2"/>
    <s v="Oliver, Todd"/>
    <x v="3"/>
    <s v="Naloxone (NARCAN) injection"/>
    <s v="0.4 mg"/>
    <d v="2021-05-04T00:00:00"/>
    <s v="04:27:41"/>
    <x v="0"/>
    <x v="1"/>
    <n v="3"/>
    <x v="1"/>
    <m/>
    <m/>
    <d v="2021-05-04T04:27:41"/>
    <d v="1899-12-30T00:00:00"/>
    <m/>
    <n v="0"/>
    <x v="1"/>
    <x v="0"/>
  </r>
  <r>
    <n v="8166527"/>
    <n v="48537929"/>
    <x v="23"/>
    <x v="0"/>
    <s v="Graham, Martha"/>
    <x v="2"/>
    <s v="Naloxone (NARCAN) injection"/>
    <s v="0.4 mg"/>
    <d v="2021-10-06T00:00:00"/>
    <s v="01:48:25"/>
    <x v="2"/>
    <x v="10"/>
    <n v="9"/>
    <x v="5"/>
    <d v="2021-10-05T00:00:00"/>
    <d v="1899-12-30T23:23:54"/>
    <d v="2021-10-06T01:48:25"/>
    <d v="2021-10-05T23:23:54"/>
    <d v="1899-12-30T02:24:31"/>
    <n v="0.1003587962986785"/>
    <x v="5"/>
    <x v="0"/>
  </r>
  <r>
    <n v="6957563"/>
    <n v="47568294"/>
    <x v="52"/>
    <x v="0"/>
    <s v="Vincent, James"/>
    <x v="4"/>
    <s v="Naloxone (NARCAN) injection"/>
    <s v="0.4 mg"/>
    <d v="2021-09-19T00:00:00"/>
    <s v="18:12:22"/>
    <x v="5"/>
    <x v="8"/>
    <n v="10"/>
    <x v="4"/>
    <d v="2021-09-19T00:00:00"/>
    <d v="1899-12-30T16:20:56"/>
    <d v="2021-09-19T18:12:22"/>
    <d v="2021-09-19T16:20:56"/>
    <d v="1899-12-30T01:51:26"/>
    <n v="7.738425926072523E-2"/>
    <x v="5"/>
    <x v="0"/>
  </r>
  <r>
    <n v="1543867"/>
    <n v="44861140"/>
    <x v="22"/>
    <x v="1"/>
    <s v="Hashim, Jack"/>
    <x v="5"/>
    <s v="Naloxone (NARCAN) injection"/>
    <s v="0.4 mg"/>
    <d v="2021-01-15T00:00:00"/>
    <s v="23:44:45"/>
    <x v="4"/>
    <x v="12"/>
    <n v="14"/>
    <x v="2"/>
    <d v="2021-01-15T00:00:00"/>
    <d v="1899-12-30T04:47:28"/>
    <d v="2021-01-15T23:44:45"/>
    <d v="2021-01-15T04:47:28"/>
    <d v="1899-12-30T18:57:17"/>
    <n v="0.78978009259299142"/>
    <x v="2"/>
    <x v="0"/>
  </r>
  <r>
    <n v="3134495"/>
    <n v="43786143"/>
    <x v="66"/>
    <x v="1"/>
    <s v="Hashim, Jack"/>
    <x v="5"/>
    <s v="Naloxone (NARCAN) injection"/>
    <s v="0.4 mg"/>
    <d v="2021-09-11T00:00:00"/>
    <s v="18:19:22"/>
    <x v="1"/>
    <x v="9"/>
    <n v="10"/>
    <x v="4"/>
    <d v="2021-09-11T00:00:00"/>
    <d v="1899-12-30T13:49:59"/>
    <d v="2021-09-11T18:19:22"/>
    <d v="2021-09-11T13:49:59"/>
    <d v="1899-12-30T04:29:23"/>
    <n v="0.18707175926101627"/>
    <x v="3"/>
    <x v="0"/>
  </r>
  <r>
    <n v="1752515"/>
    <n v="41400389"/>
    <x v="2"/>
    <x v="0"/>
    <s v="Franklin, Doris"/>
    <x v="0"/>
    <s v="Naloxone (NARCAN) injection"/>
    <s v="0.4 mg"/>
    <d v="2021-11-23T00:00:00"/>
    <s v="18:36:01"/>
    <x v="8"/>
    <x v="7"/>
    <n v="9"/>
    <x v="5"/>
    <d v="2021-11-23T00:00:00"/>
    <d v="1899-12-30T16:30:09"/>
    <d v="2021-11-23T18:36:01"/>
    <d v="2021-11-23T16:30:09"/>
    <d v="1899-12-30T02:05:52"/>
    <n v="8.7407407401769888E-2"/>
    <x v="5"/>
    <x v="0"/>
  </r>
  <r>
    <n v="4138803"/>
    <n v="48565691"/>
    <x v="57"/>
    <x v="0"/>
    <s v="Franklin, Doris"/>
    <x v="0"/>
    <s v="Naloxone (NARCAN) injection"/>
    <s v="0.4 mg"/>
    <d v="2021-11-07T00:00:00"/>
    <s v="09:38:02"/>
    <x v="9"/>
    <x v="11"/>
    <n v="9"/>
    <x v="0"/>
    <d v="2021-11-07T00:00:00"/>
    <d v="1899-12-30T06:59:59"/>
    <d v="2021-11-07T09:38:02"/>
    <d v="2021-11-07T06:59:59"/>
    <d v="1899-12-30T02:38:03"/>
    <n v="0.10975694443914108"/>
    <x v="5"/>
    <x v="0"/>
  </r>
  <r>
    <n v="1501872"/>
    <n v="42148512"/>
    <x v="67"/>
    <x v="1"/>
    <s v="Crash, Thomas"/>
    <x v="5"/>
    <s v="Naloxone (NARCAN) injection"/>
    <s v="0.4 mg"/>
    <d v="2021-04-27T00:00:00"/>
    <s v="10:28:08"/>
    <x v="11"/>
    <x v="1"/>
    <n v="3"/>
    <x v="1"/>
    <m/>
    <m/>
    <d v="2021-04-27T10:28:08"/>
    <d v="1899-12-30T00:00:00"/>
    <m/>
    <n v="0"/>
    <x v="1"/>
    <x v="0"/>
  </r>
  <r>
    <n v="3917018"/>
    <n v="47325185"/>
    <x v="10"/>
    <x v="2"/>
    <s v="Davidson, Darnell"/>
    <x v="1"/>
    <s v="Naloxone (NARCAN) injection"/>
    <s v="0.4 mg"/>
    <d v="2021-10-05T00:00:00"/>
    <s v="09:55:05"/>
    <x v="1"/>
    <x v="1"/>
    <n v="3"/>
    <x v="1"/>
    <m/>
    <m/>
    <d v="2021-10-05T09:55:05"/>
    <d v="1899-12-30T00:00:00"/>
    <m/>
    <n v="0"/>
    <x v="1"/>
    <x v="0"/>
  </r>
  <r>
    <n v="7507271"/>
    <n v="42804844"/>
    <x v="45"/>
    <x v="2"/>
    <s v="Hightower, James"/>
    <x v="5"/>
    <s v="Naloxone (NARCAN) injection"/>
    <s v="0.4 mg"/>
    <d v="2021-11-03T00:00:00"/>
    <s v="10:46:09"/>
    <x v="4"/>
    <x v="0"/>
    <n v="9"/>
    <x v="0"/>
    <d v="2021-11-03T00:00:00"/>
    <d v="1899-12-30T07:09:06"/>
    <d v="2021-11-03T10:46:09"/>
    <d v="2021-11-03T07:09:06"/>
    <d v="1899-12-30T03:37:03"/>
    <n v="0.15072916667122627"/>
    <x v="3"/>
    <x v="1"/>
  </r>
  <r>
    <n v="2194864"/>
    <n v="48857084"/>
    <x v="33"/>
    <x v="1"/>
    <s v="Franklin, Doris"/>
    <x v="0"/>
    <s v="Naloxone (NARCAN) injection"/>
    <s v="0.4 mg"/>
    <d v="2021-01-12T00:00:00"/>
    <s v="18:45:11"/>
    <x v="10"/>
    <x v="14"/>
    <n v="9"/>
    <x v="0"/>
    <d v="2021-01-12T00:00:00"/>
    <d v="1899-12-30T04:49:52"/>
    <d v="2021-01-12T18:45:11"/>
    <d v="2021-01-12T04:49:52"/>
    <d v="1899-12-30T13:55:19"/>
    <n v="0.58008101851737592"/>
    <x v="2"/>
    <x v="1"/>
  </r>
  <r>
    <n v="8051167"/>
    <n v="45024827"/>
    <x v="0"/>
    <x v="0"/>
    <s v="Johnson, Claudia"/>
    <x v="2"/>
    <s v="Naloxone (NARCAN) injection"/>
    <s v="0.4 mg"/>
    <d v="2021-11-21T00:00:00"/>
    <s v="20:14:51"/>
    <x v="2"/>
    <x v="0"/>
    <n v="9"/>
    <x v="0"/>
    <d v="2021-11-21T00:00:00"/>
    <d v="1899-12-30T07:30:08"/>
    <d v="2021-11-21T20:14:51"/>
    <d v="2021-11-21T07:30:08"/>
    <d v="1899-12-30T12:44:43"/>
    <n v="0.53105324073840166"/>
    <x v="2"/>
    <x v="1"/>
  </r>
  <r>
    <n v="4360478"/>
    <n v="44429029"/>
    <x v="67"/>
    <x v="1"/>
    <s v="Baker, Julia"/>
    <x v="1"/>
    <s v="Naloxone (NARCAN) injection"/>
    <s v="0.4 mg"/>
    <d v="2021-06-02T00:00:00"/>
    <s v="01:54:52"/>
    <x v="10"/>
    <x v="10"/>
    <n v="9"/>
    <x v="5"/>
    <d v="2021-06-01T00:00:00"/>
    <d v="1899-12-30T23:23:58"/>
    <d v="2021-06-02T01:54:52"/>
    <d v="2021-06-01T23:23:58"/>
    <d v="1899-12-30T02:30:54"/>
    <n v="0.10479166666482342"/>
    <x v="5"/>
    <x v="1"/>
  </r>
  <r>
    <n v="3020235"/>
    <n v="48545363"/>
    <x v="5"/>
    <x v="2"/>
    <s v="Gonzalez, Juan"/>
    <x v="0"/>
    <s v="Naloxone (NARCAN) injection"/>
    <s v="0.4 mg"/>
    <d v="2021-01-17T00:00:00"/>
    <s v="06:25:16"/>
    <x v="10"/>
    <x v="9"/>
    <n v="10"/>
    <x v="4"/>
    <d v="2021-01-17T00:00:00"/>
    <d v="1899-12-30T02:57:34"/>
    <d v="2021-01-17T06:25:16"/>
    <d v="2021-01-17T02:57:34"/>
    <d v="1899-12-30T03:27:42"/>
    <n v="0.14423611111124046"/>
    <x v="3"/>
    <x v="1"/>
  </r>
  <r>
    <n v="8778345"/>
    <n v="49177211"/>
    <x v="25"/>
    <x v="2"/>
    <s v="Thomas, William"/>
    <x v="4"/>
    <s v="Naloxone (NARCAN) injection"/>
    <s v="0.4 mg"/>
    <d v="2021-03-12T00:00:00"/>
    <s v="05:42:53"/>
    <x v="5"/>
    <x v="13"/>
    <n v="10"/>
    <x v="6"/>
    <d v="2021-03-12T00:00:00"/>
    <d v="1899-12-30T03:07:06"/>
    <d v="2021-03-12T05:42:53"/>
    <d v="2021-03-12T03:07:06"/>
    <d v="1899-12-30T02:35:47"/>
    <n v="0.10818287036818219"/>
    <x v="5"/>
    <x v="1"/>
  </r>
  <r>
    <n v="2601982"/>
    <n v="49443427"/>
    <x v="32"/>
    <x v="2"/>
    <s v="Carter, Ellen"/>
    <x v="1"/>
    <s v="Naloxone (NARCAN) injection"/>
    <s v="0.4 mg"/>
    <d v="2021-08-05T00:00:00"/>
    <s v="15:24:59"/>
    <x v="1"/>
    <x v="4"/>
    <n v="10"/>
    <x v="4"/>
    <d v="2021-08-05T00:00:00"/>
    <d v="1899-12-30T15:14:56"/>
    <d v="2021-08-05T15:24:59"/>
    <d v="2021-08-05T15:14:56"/>
    <d v="1899-12-30T00:10:03"/>
    <n v="6.9791666683158837E-3"/>
    <x v="5"/>
    <x v="0"/>
  </r>
  <r>
    <n v="2196500"/>
    <n v="42611905"/>
    <x v="55"/>
    <x v="0"/>
    <s v="Hashim, Jack"/>
    <x v="5"/>
    <s v="Naloxone (NARCAN) injection"/>
    <s v="0.4 mg"/>
    <d v="2021-08-27T00:00:00"/>
    <s v="17:24:22"/>
    <x v="6"/>
    <x v="5"/>
    <n v="9"/>
    <x v="5"/>
    <d v="2021-08-27T00:00:00"/>
    <d v="1899-12-30T01:40:02"/>
    <d v="2021-08-27T17:24:22"/>
    <d v="2021-08-27T01:40:02"/>
    <d v="1899-12-30T15:44:20"/>
    <n v="0.65578703703795327"/>
    <x v="2"/>
    <x v="0"/>
  </r>
  <r>
    <n v="1760037"/>
    <n v="49471156"/>
    <x v="17"/>
    <x v="1"/>
    <s v="Davidson, Darnell"/>
    <x v="1"/>
    <s v="Naloxone (NARCAN) injection"/>
    <s v="0.4 mg"/>
    <d v="2021-02-26T00:00:00"/>
    <s v="23:26:42"/>
    <x v="9"/>
    <x v="6"/>
    <n v="10"/>
    <x v="6"/>
    <d v="2021-02-26T00:00:00"/>
    <d v="1899-12-30T01:00:04"/>
    <d v="2021-02-26T23:26:42"/>
    <d v="2021-02-26T01:00:04"/>
    <d v="1899-12-30T22:26:38"/>
    <n v="0.93516203703620704"/>
    <x v="2"/>
    <x v="0"/>
  </r>
  <r>
    <n v="8748331"/>
    <n v="47144901"/>
    <x v="16"/>
    <x v="2"/>
    <s v="Carter, Ellen"/>
    <x v="1"/>
    <s v="Naloxone (NARCAN) injection"/>
    <s v="0.4 mg"/>
    <d v="2021-07-11T00:00:00"/>
    <s v="15:28:17"/>
    <x v="7"/>
    <x v="0"/>
    <n v="9"/>
    <x v="0"/>
    <d v="2021-07-11T00:00:00"/>
    <d v="1899-12-30T12:38:00"/>
    <d v="2021-07-11T15:28:17"/>
    <d v="2021-07-11T12:38:00"/>
    <d v="1899-12-30T02:50:17"/>
    <n v="0.11825231481634546"/>
    <x v="5"/>
    <x v="0"/>
  </r>
  <r>
    <n v="6201996"/>
    <n v="47360705"/>
    <x v="0"/>
    <x v="0"/>
    <s v="Franklin, Doris"/>
    <x v="0"/>
    <s v="Naloxone (NARCAN) injection"/>
    <s v="0.4 mg"/>
    <d v="2021-07-02T00:00:00"/>
    <s v="21:30:48"/>
    <x v="0"/>
    <x v="12"/>
    <n v="14"/>
    <x v="2"/>
    <d v="2021-07-02T00:00:00"/>
    <d v="1899-12-30T20:08:22"/>
    <d v="2021-07-02T21:30:48"/>
    <d v="2021-07-02T20:08:22"/>
    <d v="1899-12-30T01:22:26"/>
    <n v="5.7245370371674653E-2"/>
    <x v="5"/>
    <x v="0"/>
  </r>
  <r>
    <n v="7865345"/>
    <n v="49853194"/>
    <x v="67"/>
    <x v="1"/>
    <s v="Smith, Jane"/>
    <x v="0"/>
    <s v="Naloxone (NARCAN) injection"/>
    <s v="0.4 mg"/>
    <d v="2021-02-18T00:00:00"/>
    <s v="08:18:16"/>
    <x v="6"/>
    <x v="10"/>
    <n v="9"/>
    <x v="5"/>
    <d v="2021-02-18T00:00:00"/>
    <d v="1899-12-30T05:39:48"/>
    <d v="2021-02-18T08:18:16"/>
    <d v="2021-02-18T05:39:48"/>
    <d v="1899-12-30T02:38:28"/>
    <n v="0.11004629629314877"/>
    <x v="5"/>
    <x v="0"/>
  </r>
  <r>
    <n v="4393533"/>
    <n v="46061680"/>
    <x v="61"/>
    <x v="1"/>
    <s v="Franklin, Doris"/>
    <x v="0"/>
    <s v="Naloxone (NARCAN) injection"/>
    <s v="0.4 mg"/>
    <d v="2021-09-02T00:00:00"/>
    <s v="00:14:42"/>
    <x v="9"/>
    <x v="2"/>
    <n v="14"/>
    <x v="2"/>
    <d v="2021-09-01T00:00:00"/>
    <d v="1899-12-30T20:58:17"/>
    <d v="2021-09-02T00:14:42"/>
    <d v="2021-09-01T20:58:17"/>
    <d v="1899-12-30T03:16:25"/>
    <n v="0.13640046296495711"/>
    <x v="3"/>
    <x v="0"/>
  </r>
  <r>
    <n v="8696668"/>
    <n v="40335962"/>
    <x v="35"/>
    <x v="2"/>
    <s v="Clark, Harry"/>
    <x v="0"/>
    <s v="Naloxone (NARCAN) injection"/>
    <s v="0.4 mg"/>
    <d v="2021-09-18T00:00:00"/>
    <s v="23:01:09"/>
    <x v="3"/>
    <x v="8"/>
    <n v="10"/>
    <x v="4"/>
    <d v="2021-09-18T00:00:00"/>
    <d v="1899-12-30T09:10:33"/>
    <d v="2021-09-18T23:01:09"/>
    <d v="2021-09-18T09:10:33"/>
    <d v="1899-12-30T13:50:36"/>
    <n v="0.57680555555270985"/>
    <x v="2"/>
    <x v="0"/>
  </r>
  <r>
    <n v="4463320"/>
    <n v="46587547"/>
    <x v="5"/>
    <x v="2"/>
    <s v="Baker, Julia"/>
    <x v="1"/>
    <s v="Naloxone (NARCAN) injection"/>
    <s v="0.4 mg"/>
    <d v="2021-01-25T00:00:00"/>
    <s v="03:17:18"/>
    <x v="1"/>
    <x v="1"/>
    <n v="3"/>
    <x v="1"/>
    <m/>
    <m/>
    <d v="2021-01-25T03:17:18"/>
    <d v="1899-12-30T00:00:00"/>
    <m/>
    <n v="0"/>
    <x v="1"/>
    <x v="0"/>
  </r>
  <r>
    <n v="2832045"/>
    <n v="41006109"/>
    <x v="41"/>
    <x v="2"/>
    <s v="Clark, Harry"/>
    <x v="0"/>
    <s v="Naloxone (NARCAN) injection"/>
    <s v="0.4 mg"/>
    <d v="2021-12-20T00:00:00"/>
    <s v="17:37:12"/>
    <x v="5"/>
    <x v="3"/>
    <n v="12"/>
    <x v="3"/>
    <d v="2021-12-20T00:00:00"/>
    <d v="1899-12-30T02:20:58"/>
    <d v="2021-12-20T17:37:12"/>
    <d v="2021-12-20T02:20:58"/>
    <d v="1899-12-30T15:16:14"/>
    <n v="0.63627314814948477"/>
    <x v="2"/>
    <x v="0"/>
  </r>
  <r>
    <n v="8132202"/>
    <n v="48827315"/>
    <x v="5"/>
    <x v="2"/>
    <s v="Prone, Jacob"/>
    <x v="5"/>
    <s v="Naloxone (NARCAN) injection"/>
    <s v="0.4 mg"/>
    <d v="2021-03-09T00:00:00"/>
    <s v="04:39:14"/>
    <x v="6"/>
    <x v="1"/>
    <n v="3"/>
    <x v="1"/>
    <m/>
    <m/>
    <d v="2021-03-09T04:39:14"/>
    <d v="1899-12-30T00:00:00"/>
    <m/>
    <n v="0"/>
    <x v="1"/>
    <x v="0"/>
  </r>
  <r>
    <n v="4228026"/>
    <n v="43539567"/>
    <x v="55"/>
    <x v="0"/>
    <s v="Smith, Jane"/>
    <x v="0"/>
    <s v="Naloxone (NARCAN) injection"/>
    <s v="0.4 mg"/>
    <d v="2021-04-18T00:00:00"/>
    <s v="14:26:45"/>
    <x v="0"/>
    <x v="0"/>
    <n v="9"/>
    <x v="0"/>
    <d v="2021-04-18T00:00:00"/>
    <d v="1899-12-30T01:51:10"/>
    <d v="2021-04-18T14:26:45"/>
    <d v="2021-04-18T01:51:10"/>
    <d v="1899-12-30T12:35:35"/>
    <n v="0.5247106481474475"/>
    <x v="2"/>
    <x v="0"/>
  </r>
  <r>
    <n v="3791111"/>
    <n v="45018131"/>
    <x v="58"/>
    <x v="2"/>
    <s v="Green, Marc"/>
    <x v="3"/>
    <s v="Naloxone (NARCAN) injection"/>
    <s v="0.4 mg"/>
    <d v="2021-05-04T00:00:00"/>
    <s v="07:18:57"/>
    <x v="9"/>
    <x v="8"/>
    <n v="10"/>
    <x v="4"/>
    <d v="2021-05-04T00:00:00"/>
    <d v="1899-12-30T04:46:58"/>
    <d v="2021-05-04T07:18:57"/>
    <d v="2021-05-04T04:46:58"/>
    <d v="1899-12-30T02:31:59"/>
    <n v="0.1055439814881538"/>
    <x v="5"/>
    <x v="0"/>
  </r>
  <r>
    <n v="4622631"/>
    <n v="44819460"/>
    <x v="28"/>
    <x v="2"/>
    <s v="Davidson, Darnell"/>
    <x v="1"/>
    <s v="Naloxone (NARCAN) injection"/>
    <s v="0.4 mg"/>
    <d v="2021-02-10T00:00:00"/>
    <s v="15:54:44"/>
    <x v="11"/>
    <x v="8"/>
    <n v="10"/>
    <x v="4"/>
    <d v="2021-02-10T00:00:00"/>
    <d v="1899-12-30T05:57:33"/>
    <d v="2021-02-10T15:54:44"/>
    <d v="2021-02-10T05:57:33"/>
    <d v="1899-12-30T09:57:11"/>
    <n v="0.41471064814686542"/>
    <x v="4"/>
    <x v="1"/>
  </r>
  <r>
    <n v="2881607"/>
    <n v="41188201"/>
    <x v="17"/>
    <x v="1"/>
    <s v="Franklin, Doris"/>
    <x v="0"/>
    <s v="Naloxone (NARCAN) injection"/>
    <s v="0.4 mg"/>
    <d v="2021-10-07T00:00:00"/>
    <s v="16:00:20"/>
    <x v="10"/>
    <x v="6"/>
    <n v="10"/>
    <x v="6"/>
    <d v="2021-10-07T00:00:00"/>
    <d v="1899-12-30T04:30:42"/>
    <d v="2021-10-07T16:00:20"/>
    <d v="2021-10-07T04:30:42"/>
    <d v="1899-12-30T11:29:38"/>
    <n v="0.47891203704057261"/>
    <x v="4"/>
    <x v="0"/>
  </r>
  <r>
    <n v="7510564"/>
    <n v="41112194"/>
    <x v="18"/>
    <x v="0"/>
    <s v="Franklin, Doris"/>
    <x v="0"/>
    <s v="Naloxone (NARCAN) injection"/>
    <s v="0.4 mg"/>
    <d v="2021-10-18T00:00:00"/>
    <s v="17:26:49"/>
    <x v="9"/>
    <x v="10"/>
    <n v="9"/>
    <x v="5"/>
    <d v="2021-10-18T00:00:00"/>
    <d v="1899-12-30T16:32:53"/>
    <d v="2021-10-18T17:26:49"/>
    <d v="2021-10-18T16:32:53"/>
    <d v="1899-12-30T00:53:56"/>
    <n v="3.7453703698702157E-2"/>
    <x v="5"/>
    <x v="0"/>
  </r>
  <r>
    <n v="1646596"/>
    <n v="40856034"/>
    <x v="10"/>
    <x v="2"/>
    <s v="Franklin, Doris"/>
    <x v="0"/>
    <s v="Naloxone (NARCAN) injection"/>
    <s v="0.4 mg"/>
    <d v="2021-10-14T00:00:00"/>
    <s v="14:27:42"/>
    <x v="9"/>
    <x v="0"/>
    <n v="9"/>
    <x v="0"/>
    <d v="2021-10-14T00:00:00"/>
    <d v="1899-12-30T09:00:21"/>
    <d v="2021-10-14T14:27:42"/>
    <d v="2021-10-14T09:00:21"/>
    <d v="1899-12-30T05:27:21"/>
    <n v="0.22732638889283407"/>
    <x v="3"/>
    <x v="0"/>
  </r>
  <r>
    <n v="7410240"/>
    <n v="42535398"/>
    <x v="59"/>
    <x v="2"/>
    <s v="Graham, Martha"/>
    <x v="2"/>
    <s v="Naloxone (NARCAN) injection"/>
    <s v="0.4 mg"/>
    <d v="2021-03-07T00:00:00"/>
    <s v="07:01:23"/>
    <x v="2"/>
    <x v="12"/>
    <n v="14"/>
    <x v="2"/>
    <d v="2021-03-07T00:00:00"/>
    <d v="1899-12-30T03:38:44"/>
    <d v="2021-03-07T07:01:23"/>
    <d v="2021-03-07T03:38:44"/>
    <d v="1899-12-30T03:22:39"/>
    <n v="0.14072916666191304"/>
    <x v="3"/>
    <x v="0"/>
  </r>
  <r>
    <n v="8690502"/>
    <n v="41635487"/>
    <x v="59"/>
    <x v="2"/>
    <s v="Franklin, Doris"/>
    <x v="0"/>
    <s v="Naloxone (NARCAN) injection"/>
    <s v="0.4 mg"/>
    <d v="2021-09-02T00:00:00"/>
    <s v="02:04:31"/>
    <x v="3"/>
    <x v="1"/>
    <n v="3"/>
    <x v="1"/>
    <m/>
    <m/>
    <d v="2021-09-02T02:04:31"/>
    <d v="1899-12-30T00:00:00"/>
    <m/>
    <n v="0"/>
    <x v="1"/>
    <x v="0"/>
  </r>
  <r>
    <n v="2957614"/>
    <n v="43267718"/>
    <x v="33"/>
    <x v="1"/>
    <s v="Hightower, James"/>
    <x v="5"/>
    <s v="Naloxone (NARCAN) injection"/>
    <s v="0.4 mg"/>
    <d v="2021-06-21T00:00:00"/>
    <s v="23:37:49"/>
    <x v="7"/>
    <x v="5"/>
    <n v="9"/>
    <x v="5"/>
    <d v="2021-06-21T00:00:00"/>
    <d v="1899-12-30T17:32:32"/>
    <d v="2021-06-21T23:37:49"/>
    <d v="2021-06-21T17:32:32"/>
    <d v="1899-12-30T06:05:17"/>
    <n v="0.25366898148058681"/>
    <x v="0"/>
    <x v="0"/>
  </r>
  <r>
    <n v="4309152"/>
    <n v="47307849"/>
    <x v="29"/>
    <x v="1"/>
    <s v="Davidson, Darnell"/>
    <x v="1"/>
    <s v="Naloxone (NARCAN) injection"/>
    <s v="0.4 mg"/>
    <d v="2021-09-01T00:00:00"/>
    <s v="20:35:16"/>
    <x v="1"/>
    <x v="1"/>
    <n v="3"/>
    <x v="1"/>
    <m/>
    <m/>
    <d v="2021-09-01T20:35:16"/>
    <d v="1899-12-30T00:00:00"/>
    <m/>
    <n v="0"/>
    <x v="1"/>
    <x v="0"/>
  </r>
  <r>
    <n v="1548685"/>
    <n v="42659797"/>
    <x v="40"/>
    <x v="0"/>
    <s v="Graham, Martha"/>
    <x v="2"/>
    <s v="Naloxone (NARCAN) injection"/>
    <s v="0.4 mg"/>
    <d v="2021-09-29T00:00:00"/>
    <s v="06:11:24"/>
    <x v="2"/>
    <x v="2"/>
    <n v="14"/>
    <x v="2"/>
    <d v="2021-09-29T00:00:00"/>
    <d v="1899-12-30T03:54:32"/>
    <d v="2021-09-29T06:11:24"/>
    <d v="2021-09-29T03:54:32"/>
    <d v="1899-12-30T02:16:52"/>
    <n v="9.5046296301006805E-2"/>
    <x v="5"/>
    <x v="0"/>
  </r>
  <r>
    <n v="2708490"/>
    <n v="44127525"/>
    <x v="27"/>
    <x v="1"/>
    <s v="Hinchcliff, Sally"/>
    <x v="2"/>
    <s v="Naloxone (NARCAN) injection"/>
    <s v="0.4 mg"/>
    <d v="2021-09-11T00:00:00"/>
    <s v="20:08:30"/>
    <x v="1"/>
    <x v="1"/>
    <n v="3"/>
    <x v="1"/>
    <m/>
    <m/>
    <d v="2021-09-11T20:08:30"/>
    <d v="1899-12-30T00:00:00"/>
    <m/>
    <n v="0"/>
    <x v="1"/>
    <x v="0"/>
  </r>
  <r>
    <n v="2771069"/>
    <n v="48013241"/>
    <x v="64"/>
    <x v="0"/>
    <s v="Baker, Julia"/>
    <x v="1"/>
    <s v="Naloxone (NARCAN) injection"/>
    <s v="0.4 mg"/>
    <d v="2021-03-09T00:00:00"/>
    <s v="06:06:34"/>
    <x v="9"/>
    <x v="14"/>
    <n v="9"/>
    <x v="0"/>
    <d v="2021-03-09T00:00:00"/>
    <d v="1899-12-30T02:50:15"/>
    <d v="2021-03-09T06:06:34"/>
    <d v="2021-03-09T02:50:15"/>
    <d v="1899-12-30T03:16:19"/>
    <n v="0.13633101851155516"/>
    <x v="3"/>
    <x v="0"/>
  </r>
  <r>
    <n v="3356485"/>
    <n v="45519936"/>
    <x v="68"/>
    <x v="1"/>
    <s v="Carter, Ellen"/>
    <x v="1"/>
    <s v="Naloxone (NARCAN) injection"/>
    <s v="0.4 mg"/>
    <d v="2021-11-29T00:00:00"/>
    <s v="06:48:18"/>
    <x v="1"/>
    <x v="0"/>
    <n v="9"/>
    <x v="0"/>
    <d v="2021-11-29T00:00:00"/>
    <d v="1899-12-30T02:52:48"/>
    <d v="2021-11-29T06:48:18"/>
    <d v="2021-11-29T02:52:48"/>
    <d v="1899-12-30T03:55:30"/>
    <n v="0.16354166666133096"/>
    <x v="3"/>
    <x v="0"/>
  </r>
  <r>
    <n v="6847896"/>
    <n v="42220062"/>
    <x v="20"/>
    <x v="0"/>
    <s v="Clark, Harry"/>
    <x v="0"/>
    <s v="Naloxone (NARCAN) injection"/>
    <s v="0.4 mg"/>
    <d v="2021-08-10T00:00:00"/>
    <s v="07:12:21"/>
    <x v="7"/>
    <x v="10"/>
    <n v="9"/>
    <x v="5"/>
    <d v="2021-08-10T00:00:00"/>
    <d v="1899-12-30T05:21:35"/>
    <d v="2021-08-10T07:12:21"/>
    <d v="2021-08-10T05:21:35"/>
    <d v="1899-12-30T01:50:46"/>
    <n v="7.6921296298678499E-2"/>
    <x v="5"/>
    <x v="0"/>
  </r>
  <r>
    <n v="1606622"/>
    <n v="48376416"/>
    <x v="59"/>
    <x v="2"/>
    <s v="Baker, Julia"/>
    <x v="1"/>
    <s v="Naloxone (NARCAN) injection"/>
    <s v="0.4 mg"/>
    <d v="2021-02-11T00:00:00"/>
    <s v="05:20:13"/>
    <x v="1"/>
    <x v="1"/>
    <n v="3"/>
    <x v="1"/>
    <m/>
    <m/>
    <d v="2021-02-11T05:20:13"/>
    <d v="1899-12-30T00:00:00"/>
    <m/>
    <n v="0"/>
    <x v="1"/>
    <x v="0"/>
  </r>
  <r>
    <n v="6286594"/>
    <n v="42614470"/>
    <x v="69"/>
    <x v="2"/>
    <s v="Gonzalez, Juan"/>
    <x v="0"/>
    <s v="Naloxone (NARCAN) injection"/>
    <s v="0.4 mg"/>
    <d v="2021-11-12T00:00:00"/>
    <s v="11:40:51"/>
    <x v="8"/>
    <x v="11"/>
    <n v="9"/>
    <x v="0"/>
    <d v="2021-11-12T00:00:00"/>
    <d v="1899-12-30T04:52:46"/>
    <d v="2021-11-12T11:40:51"/>
    <d v="2021-11-12T04:52:46"/>
    <d v="1899-12-30T06:48:05"/>
    <n v="0.28339120370219462"/>
    <x v="0"/>
    <x v="1"/>
  </r>
  <r>
    <n v="7579344"/>
    <n v="46331862"/>
    <x v="40"/>
    <x v="0"/>
    <s v="Hashim, Jack"/>
    <x v="5"/>
    <s v="Naloxone (NARCAN) injection"/>
    <s v="0.4 mg"/>
    <d v="2021-06-11T00:00:00"/>
    <s v="20:24:27"/>
    <x v="11"/>
    <x v="10"/>
    <n v="9"/>
    <x v="5"/>
    <d v="2021-02-11T00:00:00"/>
    <d v="1899-12-30T01:54:02"/>
    <d v="2021-06-11T20:24:27"/>
    <d v="2021-02-11T01:54:02"/>
    <m/>
    <n v="0"/>
    <x v="1"/>
    <x v="0"/>
  </r>
  <r>
    <n v="8232255"/>
    <n v="43048121"/>
    <x v="5"/>
    <x v="2"/>
    <s v="Hinchcliff, Sally"/>
    <x v="2"/>
    <s v="Naloxone (NARCAN) injection"/>
    <s v="0.4 mg"/>
    <d v="2021-09-24T00:00:00"/>
    <s v="04:39:56"/>
    <x v="1"/>
    <x v="1"/>
    <n v="3"/>
    <x v="1"/>
    <m/>
    <m/>
    <d v="2021-09-24T04:39:56"/>
    <d v="1899-12-30T00:00:00"/>
    <m/>
    <n v="0"/>
    <x v="1"/>
    <x v="0"/>
  </r>
  <r>
    <n v="8387398"/>
    <n v="42074158"/>
    <x v="60"/>
    <x v="2"/>
    <s v="Franklin, Doris"/>
    <x v="0"/>
    <s v="Naloxone (NARCAN) injection"/>
    <s v="0.4 mg"/>
    <d v="2021-01-15T00:00:00"/>
    <s v="22:51:39"/>
    <x v="2"/>
    <x v="13"/>
    <n v="10"/>
    <x v="6"/>
    <d v="2021-01-15T00:00:00"/>
    <d v="1899-12-30T06:46:59"/>
    <d v="2021-01-15T22:51:39"/>
    <d v="2021-01-15T06:46:59"/>
    <d v="1899-12-30T16:04:40"/>
    <n v="0.66990740740584442"/>
    <x v="2"/>
    <x v="1"/>
  </r>
  <r>
    <n v="6336164"/>
    <n v="43162081"/>
    <x v="9"/>
    <x v="0"/>
    <s v="Franklin, Doris"/>
    <x v="0"/>
    <s v="Naloxone (NARCAN) injection"/>
    <s v="0.4 mg"/>
    <d v="2021-02-03T00:00:00"/>
    <s v="12:04:51"/>
    <x v="8"/>
    <x v="8"/>
    <n v="10"/>
    <x v="4"/>
    <d v="2021-01-25T00:00:00"/>
    <d v="1899-12-30T00:00:59"/>
    <d v="2021-02-03T12:04:51"/>
    <d v="2021-01-25T00:00:59"/>
    <m/>
    <n v="0"/>
    <x v="1"/>
    <x v="0"/>
  </r>
  <r>
    <n v="4258582"/>
    <n v="47204598"/>
    <x v="70"/>
    <x v="0"/>
    <s v="King, Denise"/>
    <x v="4"/>
    <s v="Naloxone (NARCAN) injection"/>
    <s v="0.4 mg"/>
    <d v="2021-12-17T00:00:00"/>
    <s v="03:37:52"/>
    <x v="9"/>
    <x v="9"/>
    <n v="10"/>
    <x v="4"/>
    <d v="2021-12-17T00:00:00"/>
    <d v="1899-12-30T00:30:30"/>
    <d v="2021-12-17T03:37:52"/>
    <d v="2021-12-17T00:30:30"/>
    <d v="1899-12-30T03:07:22"/>
    <n v="0.13011574073607335"/>
    <x v="3"/>
    <x v="0"/>
  </r>
  <r>
    <n v="7433320"/>
    <n v="41104357"/>
    <x v="15"/>
    <x v="2"/>
    <s v="Hashim, Jack"/>
    <x v="5"/>
    <s v="Naloxone (NARCAN) injection"/>
    <s v="0.4 mg"/>
    <d v="2021-01-19T00:00:00"/>
    <s v="10:18:07"/>
    <x v="10"/>
    <x v="9"/>
    <n v="10"/>
    <x v="4"/>
    <d v="2021-01-19T00:00:00"/>
    <d v="1899-12-30T07:20:55"/>
    <d v="2021-01-19T10:18:07"/>
    <d v="2021-01-19T07:20:55"/>
    <d v="1899-12-30T02:57:12"/>
    <n v="0.12305555555212777"/>
    <x v="5"/>
    <x v="0"/>
  </r>
  <r>
    <n v="3367257"/>
    <n v="47020118"/>
    <x v="59"/>
    <x v="2"/>
    <s v="Baker, Julia"/>
    <x v="1"/>
    <s v="Naloxone (NARCAN) injection"/>
    <s v="0.4 mg"/>
    <d v="2021-12-15T00:00:00"/>
    <s v="00:45:18"/>
    <x v="7"/>
    <x v="3"/>
    <n v="12"/>
    <x v="3"/>
    <d v="2021-12-14T00:00:00"/>
    <d v="1899-12-30T21:20:35"/>
    <d v="2021-12-15T00:45:18"/>
    <d v="2021-12-14T21:20:35"/>
    <d v="1899-12-30T03:24:43"/>
    <n v="0.14216435184789589"/>
    <x v="3"/>
    <x v="0"/>
  </r>
  <r>
    <n v="3162276"/>
    <n v="49216226"/>
    <x v="14"/>
    <x v="2"/>
    <s v="Hightower, James"/>
    <x v="5"/>
    <s v="Naloxone (NARCAN) injection"/>
    <s v="0.4 mg"/>
    <d v="2021-04-26T00:00:00"/>
    <s v="16:22:27"/>
    <x v="11"/>
    <x v="2"/>
    <n v="14"/>
    <x v="2"/>
    <d v="2021-04-26T00:00:00"/>
    <d v="1899-12-30T04:45:06"/>
    <d v="2021-04-26T16:22:27"/>
    <d v="2021-04-26T04:45:06"/>
    <d v="1899-12-30T11:37:21"/>
    <n v="0.484270833330811"/>
    <x v="4"/>
    <x v="0"/>
  </r>
  <r>
    <n v="7523142"/>
    <n v="45832215"/>
    <x v="60"/>
    <x v="2"/>
    <s v="Hashim, Jack"/>
    <x v="5"/>
    <s v="Naloxone (NARCAN) injection"/>
    <s v="0.4 mg"/>
    <d v="2021-04-21T00:00:00"/>
    <s v="10:29:56"/>
    <x v="4"/>
    <x v="1"/>
    <n v="3"/>
    <x v="1"/>
    <m/>
    <m/>
    <d v="2021-04-21T10:29:56"/>
    <d v="1899-12-30T00:00:00"/>
    <m/>
    <n v="0"/>
    <x v="1"/>
    <x v="0"/>
  </r>
  <r>
    <n v="5214853"/>
    <n v="45183323"/>
    <x v="31"/>
    <x v="2"/>
    <s v="Gonzalez, Juan"/>
    <x v="0"/>
    <s v="Naloxone (NARCAN) injection"/>
    <s v="0.4 mg"/>
    <d v="2021-03-21T00:00:00"/>
    <s v="21:08:30"/>
    <x v="11"/>
    <x v="6"/>
    <n v="10"/>
    <x v="6"/>
    <d v="2021-03-21T00:00:00"/>
    <d v="1899-12-30T09:04:09"/>
    <d v="2021-03-21T21:08:30"/>
    <d v="2021-03-21T09:04:09"/>
    <d v="1899-12-30T12:04:21"/>
    <n v="0.50302083333372138"/>
    <x v="4"/>
    <x v="0"/>
  </r>
  <r>
    <n v="3052895"/>
    <n v="46982461"/>
    <x v="22"/>
    <x v="1"/>
    <s v="King, Denise"/>
    <x v="4"/>
    <s v="Naloxone (NARCAN) injection"/>
    <s v="0.4 mg"/>
    <d v="2021-05-08T00:00:00"/>
    <s v="21:36:32"/>
    <x v="7"/>
    <x v="9"/>
    <n v="10"/>
    <x v="4"/>
    <d v="2021-05-08T00:00:00"/>
    <d v="1899-12-30T13:41:09"/>
    <d v="2021-05-08T21:36:32"/>
    <d v="2021-05-08T13:41:09"/>
    <d v="1899-12-30T07:55:23"/>
    <n v="0.33012731481721858"/>
    <x v="0"/>
    <x v="0"/>
  </r>
  <r>
    <n v="8037173"/>
    <n v="46603828"/>
    <x v="62"/>
    <x v="0"/>
    <s v="Prone, Jacob"/>
    <x v="5"/>
    <s v="Naloxone (NARCAN) injection"/>
    <s v="0.4 mg"/>
    <d v="2021-10-23T00:00:00"/>
    <s v="08:04:43"/>
    <x v="4"/>
    <x v="10"/>
    <n v="9"/>
    <x v="5"/>
    <d v="2021-09-01T00:00:00"/>
    <d v="1899-12-30T13:04:44"/>
    <d v="2021-10-23T08:04:43"/>
    <d v="2021-09-01T13:04:44"/>
    <m/>
    <n v="0"/>
    <x v="1"/>
    <x v="0"/>
  </r>
  <r>
    <n v="6747110"/>
    <n v="47740709"/>
    <x v="71"/>
    <x v="2"/>
    <s v="Hightower, James"/>
    <x v="5"/>
    <s v="Naloxone (NARCAN) injection"/>
    <s v="0.4 mg"/>
    <d v="2021-11-15T00:00:00"/>
    <s v="06:29:39"/>
    <x v="6"/>
    <x v="12"/>
    <n v="14"/>
    <x v="2"/>
    <d v="2021-11-15T00:00:00"/>
    <d v="1899-12-30T03:52:20"/>
    <d v="2021-11-15T06:29:39"/>
    <d v="2021-11-15T03:52:20"/>
    <d v="1899-12-30T02:37:19"/>
    <n v="0.10924768518452765"/>
    <x v="5"/>
    <x v="1"/>
  </r>
  <r>
    <n v="7557091"/>
    <n v="49857136"/>
    <x v="20"/>
    <x v="0"/>
    <s v="Bauman, Eric"/>
    <x v="3"/>
    <s v="Naloxone (NARCAN) injection"/>
    <s v="0.4 mg"/>
    <d v="2021-11-08T00:00:00"/>
    <s v="10:23:48"/>
    <x v="1"/>
    <x v="9"/>
    <n v="10"/>
    <x v="4"/>
    <d v="2021-11-08T00:00:00"/>
    <d v="1899-12-30T07:36:13"/>
    <d v="2021-11-08T10:23:48"/>
    <d v="2021-11-08T07:36:13"/>
    <d v="1899-12-30T02:47:35"/>
    <n v="0.11637731481459923"/>
    <x v="5"/>
    <x v="0"/>
  </r>
  <r>
    <n v="6060451"/>
    <n v="44552766"/>
    <x v="53"/>
    <x v="0"/>
    <s v="Johnson, Claudia"/>
    <x v="2"/>
    <s v="Naloxone (NARCAN) injection"/>
    <s v="0.4 mg"/>
    <d v="2021-03-17T00:00:00"/>
    <s v="09:24:10"/>
    <x v="2"/>
    <x v="12"/>
    <n v="14"/>
    <x v="2"/>
    <d v="2021-03-17T00:00:00"/>
    <d v="1899-12-30T05:30:54"/>
    <d v="2021-03-17T09:24:10"/>
    <d v="2021-03-17T05:30:54"/>
    <d v="1899-12-30T03:53:16"/>
    <n v="0.16199074074393138"/>
    <x v="3"/>
    <x v="0"/>
  </r>
  <r>
    <n v="5313141"/>
    <n v="45442173"/>
    <x v="35"/>
    <x v="2"/>
    <s v="Johnson, Claudia"/>
    <x v="2"/>
    <s v="Naloxone (NARCAN) injection"/>
    <s v="0.4 mg"/>
    <d v="2021-11-23T00:00:00"/>
    <s v="19:59:21"/>
    <x v="11"/>
    <x v="10"/>
    <n v="9"/>
    <x v="5"/>
    <d v="2021-11-23T00:00:00"/>
    <d v="1899-12-30T18:18:59"/>
    <d v="2021-11-23T19:59:21"/>
    <d v="2021-11-23T18:18:59"/>
    <d v="1899-12-30T01:40:22"/>
    <n v="6.9699074076197576E-2"/>
    <x v="5"/>
    <x v="0"/>
  </r>
  <r>
    <n v="8364735"/>
    <n v="40787115"/>
    <x v="30"/>
    <x v="2"/>
    <s v="Hashim, Jack"/>
    <x v="5"/>
    <s v="Naloxone (NARCAN) injection"/>
    <s v="0.4 mg"/>
    <d v="2021-02-03T00:00:00"/>
    <s v="05:12:46"/>
    <x v="3"/>
    <x v="12"/>
    <n v="14"/>
    <x v="2"/>
    <d v="2021-02-03T00:00:00"/>
    <d v="1899-12-30T03:12:26"/>
    <d v="2021-02-03T05:12:46"/>
    <d v="2021-02-03T03:12:26"/>
    <d v="1899-12-30T02:00:20"/>
    <n v="8.3564814813144039E-2"/>
    <x v="5"/>
    <x v="0"/>
  </r>
  <r>
    <n v="2892602"/>
    <n v="48824587"/>
    <x v="70"/>
    <x v="0"/>
    <s v="Prone, Jacob"/>
    <x v="5"/>
    <s v="Naloxone (NARCAN) injection"/>
    <s v="0.4 mg"/>
    <d v="2021-09-17T00:00:00"/>
    <s v="18:02:34"/>
    <x v="10"/>
    <x v="7"/>
    <n v="9"/>
    <x v="5"/>
    <d v="2021-09-17T00:00:00"/>
    <d v="1899-12-30T11:28:48"/>
    <d v="2021-09-17T18:02:34"/>
    <d v="2021-09-17T11:28:48"/>
    <d v="1899-12-30T06:33:46"/>
    <n v="0.27344907407677965"/>
    <x v="0"/>
    <x v="0"/>
  </r>
  <r>
    <n v="4005655"/>
    <n v="43143337"/>
    <x v="9"/>
    <x v="0"/>
    <s v="Johnson, Claudia"/>
    <x v="2"/>
    <s v="Naloxone (NARCAN) injection"/>
    <s v="0.4 mg"/>
    <d v="2021-05-10T00:00:00"/>
    <s v="20:45:19"/>
    <x v="2"/>
    <x v="5"/>
    <n v="9"/>
    <x v="5"/>
    <d v="2021-05-10T00:00:00"/>
    <d v="1899-12-30T08:11:30"/>
    <d v="2021-05-10T20:45:19"/>
    <d v="2021-05-10T08:11:30"/>
    <d v="1899-12-30T12:33:49"/>
    <n v="0.52348379629984265"/>
    <x v="2"/>
    <x v="0"/>
  </r>
  <r>
    <n v="8623141"/>
    <n v="47315056"/>
    <x v="0"/>
    <x v="0"/>
    <s v="Clark, Harry"/>
    <x v="0"/>
    <s v="Naloxone (NARCAN) injection"/>
    <s v="0.4 mg"/>
    <d v="2021-01-19T00:00:00"/>
    <s v="06:50:53"/>
    <x v="5"/>
    <x v="14"/>
    <n v="9"/>
    <x v="0"/>
    <d v="2021-01-19T00:00:00"/>
    <d v="1899-12-30T03:10:10"/>
    <d v="2021-01-19T06:50:53"/>
    <d v="2021-01-19T03:10:10"/>
    <d v="1899-12-30T03:40:43"/>
    <n v="0.15327546296612127"/>
    <x v="3"/>
    <x v="0"/>
  </r>
  <r>
    <n v="8802259"/>
    <n v="48768503"/>
    <x v="72"/>
    <x v="1"/>
    <s v="Prone, Jacob"/>
    <x v="5"/>
    <s v="Naloxone (NARCAN) injection"/>
    <s v="0.4 mg"/>
    <d v="2021-10-26T00:00:00"/>
    <s v="10:22:28"/>
    <x v="11"/>
    <x v="9"/>
    <n v="10"/>
    <x v="4"/>
    <d v="2021-05-25T00:00:00"/>
    <d v="1899-12-30T04:46:51"/>
    <d v="2021-10-26T10:22:28"/>
    <d v="2021-05-25T04:46:51"/>
    <m/>
    <n v="0"/>
    <x v="1"/>
    <x v="0"/>
  </r>
  <r>
    <n v="2797878"/>
    <n v="45848022"/>
    <x v="8"/>
    <x v="1"/>
    <s v="Hashim, Jack"/>
    <x v="5"/>
    <s v="Naloxone (NARCAN) injection"/>
    <s v="0.4 mg"/>
    <d v="2021-09-12T00:00:00"/>
    <s v="21:40:41"/>
    <x v="9"/>
    <x v="10"/>
    <n v="9"/>
    <x v="5"/>
    <d v="2021-09-12T00:00:00"/>
    <d v="1899-12-30T06:47:06"/>
    <d v="2021-09-12T21:40:41"/>
    <d v="2021-09-12T06:47:06"/>
    <d v="1899-12-30T14:53:35"/>
    <n v="0.62054398148029577"/>
    <x v="2"/>
    <x v="0"/>
  </r>
  <r>
    <n v="2879223"/>
    <n v="40097225"/>
    <x v="26"/>
    <x v="2"/>
    <s v="King, Denise"/>
    <x v="4"/>
    <s v="Naloxone (NARCAN) injection"/>
    <s v="0.4 mg"/>
    <d v="2021-02-10T00:00:00"/>
    <s v="17:29:57"/>
    <x v="5"/>
    <x v="6"/>
    <n v="10"/>
    <x v="6"/>
    <d v="2021-02-10T00:00:00"/>
    <d v="1899-12-30T16:45:15"/>
    <d v="2021-02-10T17:29:57"/>
    <d v="2021-02-10T16:45:15"/>
    <d v="1899-12-30T00:44:42"/>
    <n v="3.1041666661622003E-2"/>
    <x v="5"/>
    <x v="0"/>
  </r>
  <r>
    <n v="1419711"/>
    <n v="47273366"/>
    <x v="49"/>
    <x v="2"/>
    <s v="Hightower, James"/>
    <x v="5"/>
    <s v="Naloxone (NARCAN) injection"/>
    <s v="0.4 mg"/>
    <d v="2021-09-01T00:00:00"/>
    <s v="21:08:52"/>
    <x v="9"/>
    <x v="12"/>
    <n v="14"/>
    <x v="2"/>
    <d v="2021-09-01T00:00:00"/>
    <d v="1899-12-30T12:44:01"/>
    <d v="2021-09-01T21:08:52"/>
    <d v="2021-09-01T12:44:01"/>
    <d v="1899-12-30T08:24:51"/>
    <n v="0.35059027777606389"/>
    <x v="0"/>
    <x v="0"/>
  </r>
  <r>
    <n v="4907040"/>
    <n v="42404777"/>
    <x v="51"/>
    <x v="2"/>
    <s v="Baker, Julia"/>
    <x v="1"/>
    <s v="Naloxone (NARCAN) injection"/>
    <s v="0.4 mg"/>
    <d v="2021-05-25T00:00:00"/>
    <s v="22:13:33"/>
    <x v="1"/>
    <x v="1"/>
    <n v="3"/>
    <x v="1"/>
    <m/>
    <m/>
    <d v="2021-05-25T22:13:33"/>
    <d v="1899-12-30T00:00:00"/>
    <m/>
    <n v="0"/>
    <x v="1"/>
    <x v="0"/>
  </r>
  <r>
    <n v="7271495"/>
    <n v="48603873"/>
    <x v="44"/>
    <x v="0"/>
    <s v="Crash, Thomas"/>
    <x v="5"/>
    <s v="Naloxone (NARCAN) injection"/>
    <s v="0.4 mg"/>
    <d v="2021-05-26T00:00:00"/>
    <s v="20:23:18"/>
    <x v="8"/>
    <x v="3"/>
    <n v="12"/>
    <x v="3"/>
    <d v="2021-05-26T00:00:00"/>
    <d v="1899-12-30T02:51:26"/>
    <d v="2021-05-26T20:23:18"/>
    <d v="2021-05-26T02:51:26"/>
    <d v="1899-12-30T17:31:52"/>
    <n v="0.73046296296524815"/>
    <x v="2"/>
    <x v="0"/>
  </r>
  <r>
    <n v="3400232"/>
    <n v="42855540"/>
    <x v="27"/>
    <x v="1"/>
    <s v="Oliver, Todd"/>
    <x v="3"/>
    <s v="Naloxone (NARCAN) injection"/>
    <s v="0.4 mg"/>
    <d v="2021-12-03T00:00:00"/>
    <s v="21:26:59"/>
    <x v="0"/>
    <x v="5"/>
    <n v="9"/>
    <x v="5"/>
    <d v="2021-12-03T00:00:00"/>
    <d v="1899-12-30T18:50:40"/>
    <d v="2021-12-03T21:26:59"/>
    <d v="2021-12-03T18:50:40"/>
    <d v="1899-12-30T02:36:19"/>
    <n v="0.10855324073781958"/>
    <x v="5"/>
    <x v="0"/>
  </r>
  <r>
    <n v="6029720"/>
    <n v="47766800"/>
    <x v="16"/>
    <x v="2"/>
    <s v="King, Denise"/>
    <x v="4"/>
    <s v="Naloxone (NARCAN) injection"/>
    <s v="0.4 mg"/>
    <d v="2021-12-11T00:00:00"/>
    <s v="19:25:28"/>
    <x v="7"/>
    <x v="8"/>
    <n v="10"/>
    <x v="4"/>
    <d v="2021-12-11T00:00:00"/>
    <d v="1899-12-30T17:10:54"/>
    <d v="2021-12-11T19:25:28"/>
    <d v="2021-12-11T17:10:54"/>
    <d v="1899-12-30T02:14:34"/>
    <n v="9.3449074076488614E-2"/>
    <x v="5"/>
    <x v="0"/>
  </r>
  <r>
    <n v="5292371"/>
    <n v="49247126"/>
    <x v="9"/>
    <x v="0"/>
    <s v="Baker, Julia"/>
    <x v="1"/>
    <s v="Naloxone (NARCAN) injection"/>
    <s v="0.4 mg"/>
    <d v="2021-06-10T00:00:00"/>
    <s v="15:53:49"/>
    <x v="11"/>
    <x v="1"/>
    <n v="3"/>
    <x v="1"/>
    <m/>
    <m/>
    <d v="2021-06-10T15:53:49"/>
    <d v="1899-12-30T00:00:00"/>
    <m/>
    <n v="0"/>
    <x v="1"/>
    <x v="0"/>
  </r>
  <r>
    <n v="2985312"/>
    <n v="49336836"/>
    <x v="73"/>
    <x v="1"/>
    <s v="Carter, Ellen"/>
    <x v="1"/>
    <s v="Naloxone (NARCAN) injection"/>
    <s v="0.4 mg"/>
    <d v="2021-01-09T00:00:00"/>
    <s v="03:34:18"/>
    <x v="7"/>
    <x v="0"/>
    <n v="9"/>
    <x v="0"/>
    <d v="2021-01-09T00:00:00"/>
    <d v="1899-12-30T00:06:55"/>
    <d v="2021-01-09T03:34:18"/>
    <d v="2021-01-09T00:06:55"/>
    <d v="1899-12-30T03:27:23"/>
    <n v="0.14401620370335877"/>
    <x v="3"/>
    <x v="0"/>
  </r>
  <r>
    <n v="1809665"/>
    <n v="42290004"/>
    <x v="54"/>
    <x v="2"/>
    <s v="Hashim, Jack"/>
    <x v="5"/>
    <s v="Naloxone (NARCAN) injection"/>
    <s v="0.4 mg"/>
    <d v="2021-06-09T00:00:00"/>
    <s v="14:18:50"/>
    <x v="8"/>
    <x v="11"/>
    <n v="9"/>
    <x v="0"/>
    <d v="2021-06-09T00:00:00"/>
    <d v="1899-12-30T11:05:53"/>
    <d v="2021-06-09T14:18:50"/>
    <d v="2021-06-09T11:05:53"/>
    <d v="1899-12-30T03:12:57"/>
    <n v="0.13399305555503815"/>
    <x v="3"/>
    <x v="0"/>
  </r>
  <r>
    <n v="2663731"/>
    <n v="42397440"/>
    <x v="74"/>
    <x v="1"/>
    <s v="Prone, Jacob"/>
    <x v="5"/>
    <s v="Naloxone (NARCAN) injection"/>
    <s v="0.4 mg"/>
    <d v="2021-09-09T00:00:00"/>
    <s v="08:33:39"/>
    <x v="6"/>
    <x v="12"/>
    <n v="14"/>
    <x v="2"/>
    <d v="2021-09-09T00:00:00"/>
    <d v="1899-12-30T06:00:25"/>
    <d v="2021-09-09T08:33:39"/>
    <d v="2021-09-09T06:00:25"/>
    <d v="1899-12-30T02:33:14"/>
    <n v="0.10641203703562496"/>
    <x v="5"/>
    <x v="0"/>
  </r>
  <r>
    <n v="5127909"/>
    <n v="49044210"/>
    <x v="71"/>
    <x v="2"/>
    <s v="Smith, Jane"/>
    <x v="0"/>
    <s v="Naloxone (NARCAN) injection"/>
    <s v="0.4 mg"/>
    <d v="2021-07-18T00:00:00"/>
    <s v="01:44:54"/>
    <x v="0"/>
    <x v="4"/>
    <n v="10"/>
    <x v="4"/>
    <d v="2021-07-17T00:00:00"/>
    <d v="1899-12-30T23:08:49"/>
    <d v="2021-07-18T01:44:54"/>
    <d v="2021-07-17T23:08:49"/>
    <d v="1899-12-30T02:36:05"/>
    <n v="0.10839120370656019"/>
    <x v="5"/>
    <x v="0"/>
  </r>
  <r>
    <n v="5411111"/>
    <n v="44192530"/>
    <x v="61"/>
    <x v="1"/>
    <s v="Hinchcliff, Sally"/>
    <x v="2"/>
    <s v="Naloxone (NARCAN) injection"/>
    <s v="0.4 mg"/>
    <d v="2021-07-04T00:00:00"/>
    <s v="02:34:23"/>
    <x v="2"/>
    <x v="3"/>
    <n v="12"/>
    <x v="3"/>
    <d v="2021-07-04T00:00:00"/>
    <d v="1899-12-30T00:20:34"/>
    <d v="2021-07-04T02:34:23"/>
    <d v="2021-07-04T00:20:34"/>
    <d v="1899-12-30T02:13:49"/>
    <n v="9.2928240745095536E-2"/>
    <x v="5"/>
    <x v="1"/>
  </r>
  <r>
    <n v="3760514"/>
    <n v="47757243"/>
    <x v="46"/>
    <x v="1"/>
    <s v="Hashim, Jack"/>
    <x v="5"/>
    <s v="Naloxone (NARCAN) injection"/>
    <s v="0.4 mg"/>
    <d v="2021-01-31T00:00:00"/>
    <s v="08:52:45"/>
    <x v="4"/>
    <x v="13"/>
    <n v="10"/>
    <x v="6"/>
    <d v="2021-01-31T00:00:00"/>
    <d v="1899-12-30T03:55:59"/>
    <d v="2021-01-31T08:52:45"/>
    <d v="2021-01-31T03:55:59"/>
    <d v="1899-12-30T04:56:46"/>
    <n v="0.20608796296437504"/>
    <x v="3"/>
    <x v="0"/>
  </r>
  <r>
    <n v="8234602"/>
    <n v="48855433"/>
    <x v="15"/>
    <x v="2"/>
    <s v="Franklin, Doris"/>
    <x v="0"/>
    <s v="Naloxone (NARCAN) injection"/>
    <s v="0.4 mg"/>
    <d v="2021-02-09T00:00:00"/>
    <s v="23:22:35"/>
    <x v="11"/>
    <x v="0"/>
    <n v="9"/>
    <x v="0"/>
    <d v="2021-02-09T00:00:00"/>
    <d v="1899-12-30T06:53:45"/>
    <d v="2021-02-09T23:22:35"/>
    <d v="2021-02-09T06:53:45"/>
    <d v="1899-12-30T16:28:50"/>
    <n v="0.68668981481459923"/>
    <x v="2"/>
    <x v="1"/>
  </r>
  <r>
    <n v="5413597"/>
    <n v="49437163"/>
    <x v="75"/>
    <x v="1"/>
    <s v="Johnson, Claudia"/>
    <x v="2"/>
    <s v="Naloxone (NARCAN) injection"/>
    <s v="0.4 mg"/>
    <d v="2021-01-14T00:00:00"/>
    <s v="17:21:08"/>
    <x v="3"/>
    <x v="5"/>
    <n v="9"/>
    <x v="5"/>
    <d v="2021-01-14T00:00:00"/>
    <d v="1899-12-30T04:14:32"/>
    <d v="2021-01-14T17:21:08"/>
    <d v="2021-01-14T04:14:32"/>
    <d v="1899-12-30T13:06:36"/>
    <n v="0.54624999999941792"/>
    <x v="2"/>
    <x v="0"/>
  </r>
  <r>
    <n v="3998851"/>
    <n v="42075796"/>
    <x v="39"/>
    <x v="0"/>
    <s v="Hashim, Jack"/>
    <x v="5"/>
    <s v="Naloxone (NARCAN) injection"/>
    <s v="0.4 mg"/>
    <d v="2021-07-19T00:00:00"/>
    <s v="11:58:19"/>
    <x v="9"/>
    <x v="2"/>
    <n v="14"/>
    <x v="2"/>
    <d v="2021-07-19T00:00:00"/>
    <d v="1899-12-30T09:41:58"/>
    <d v="2021-07-19T11:58:19"/>
    <d v="2021-07-19T09:41:58"/>
    <d v="1899-12-30T02:16:21"/>
    <n v="9.4687500000873115E-2"/>
    <x v="5"/>
    <x v="0"/>
  </r>
  <r>
    <n v="4660231"/>
    <n v="40394851"/>
    <x v="49"/>
    <x v="2"/>
    <s v="Oliver, Todd"/>
    <x v="3"/>
    <s v="Naloxone (NARCAN) injection"/>
    <s v="0.4 mg"/>
    <d v="2021-03-04T00:00:00"/>
    <s v="05:39:57"/>
    <x v="0"/>
    <x v="1"/>
    <n v="3"/>
    <x v="1"/>
    <m/>
    <m/>
    <d v="2021-03-04T05:39:57"/>
    <d v="1899-12-30T00:00:00"/>
    <m/>
    <n v="0"/>
    <x v="1"/>
    <x v="0"/>
  </r>
  <r>
    <n v="3683297"/>
    <n v="42397436"/>
    <x v="50"/>
    <x v="0"/>
    <s v="Hashim, Jack"/>
    <x v="5"/>
    <s v="Naloxone (NARCAN) injection"/>
    <s v="0.4 mg"/>
    <d v="2021-01-01T00:00:00"/>
    <s v="17:06:32"/>
    <x v="8"/>
    <x v="5"/>
    <n v="9"/>
    <x v="5"/>
    <d v="2021-01-01T00:00:00"/>
    <d v="1899-12-30T01:22:03"/>
    <d v="2021-01-01T17:06:32"/>
    <d v="2021-01-01T01:22:03"/>
    <d v="1899-12-30T15:44:29"/>
    <n v="0.65589120370714227"/>
    <x v="2"/>
    <x v="0"/>
  </r>
  <r>
    <n v="1370583"/>
    <n v="43730375"/>
    <x v="75"/>
    <x v="1"/>
    <s v="Clark, Harry"/>
    <x v="0"/>
    <s v="Naloxone (NARCAN) injection"/>
    <s v="0.4 mg"/>
    <d v="2021-10-20T00:00:00"/>
    <s v="15:07:04"/>
    <x v="6"/>
    <x v="2"/>
    <n v="14"/>
    <x v="2"/>
    <d v="2021-10-20T00:00:00"/>
    <d v="1899-12-30T03:10:51"/>
    <d v="2021-10-20T15:07:04"/>
    <d v="2021-10-20T03:10:51"/>
    <d v="1899-12-30T11:56:13"/>
    <n v="0.49737268518219935"/>
    <x v="4"/>
    <x v="0"/>
  </r>
  <r>
    <n v="2964549"/>
    <n v="46139270"/>
    <x v="58"/>
    <x v="2"/>
    <s v="Hinchcliff, Sally"/>
    <x v="2"/>
    <s v="Naloxone (NARCAN) injection"/>
    <s v="0.4 mg"/>
    <d v="2021-08-15T00:00:00"/>
    <s v="05:39:39"/>
    <x v="4"/>
    <x v="12"/>
    <n v="14"/>
    <x v="2"/>
    <d v="2021-08-15T00:00:00"/>
    <d v="1899-12-30T03:21:59"/>
    <d v="2021-08-15T05:39:39"/>
    <d v="2021-08-15T03:21:59"/>
    <d v="1899-12-30T02:17:40"/>
    <n v="9.5601851848186925E-2"/>
    <x v="5"/>
    <x v="0"/>
  </r>
  <r>
    <n v="3120309"/>
    <n v="45289979"/>
    <x v="71"/>
    <x v="2"/>
    <s v="Gonzalez, Juan"/>
    <x v="0"/>
    <s v="Naloxone (NARCAN) injection"/>
    <s v="0.4 mg"/>
    <d v="2021-01-18T00:00:00"/>
    <s v="03:20:52"/>
    <x v="10"/>
    <x v="12"/>
    <n v="14"/>
    <x v="2"/>
    <d v="2021-01-27T00:00:00"/>
    <d v="1899-12-30T01:56:42"/>
    <d v="2021-01-18T03:20:52"/>
    <d v="2021-01-27T01:56:42"/>
    <m/>
    <n v="0"/>
    <x v="1"/>
    <x v="1"/>
  </r>
  <r>
    <n v="2604764"/>
    <n v="40641826"/>
    <x v="20"/>
    <x v="0"/>
    <s v="Prone, Jacob"/>
    <x v="5"/>
    <s v="Naloxone (NARCAN) injection"/>
    <s v="0.4 mg"/>
    <d v="2021-08-28T00:00:00"/>
    <s v="07:41:25"/>
    <x v="5"/>
    <x v="6"/>
    <n v="10"/>
    <x v="6"/>
    <d v="2021-08-28T00:00:00"/>
    <d v="1899-12-30T01:52:26"/>
    <d v="2021-08-28T07:41:25"/>
    <d v="2021-08-28T01:52:26"/>
    <d v="1899-12-30T05:48:59"/>
    <n v="0.24234953703853535"/>
    <x v="3"/>
    <x v="1"/>
  </r>
  <r>
    <n v="5102690"/>
    <n v="46065927"/>
    <x v="57"/>
    <x v="0"/>
    <s v="King, Denise"/>
    <x v="4"/>
    <s v="Naloxone (NARCAN) injection"/>
    <s v="0.4 mg"/>
    <d v="2021-10-30T00:00:00"/>
    <s v="20:01:31"/>
    <x v="8"/>
    <x v="10"/>
    <n v="9"/>
    <x v="5"/>
    <d v="2021-10-30T00:00:00"/>
    <d v="1899-12-30T04:56:15"/>
    <d v="2021-10-30T20:01:31"/>
    <d v="2021-10-30T04:56:15"/>
    <d v="1899-12-30T15:05:16"/>
    <n v="0.62865740741108311"/>
    <x v="2"/>
    <x v="0"/>
  </r>
  <r>
    <n v="1966761"/>
    <n v="44069768"/>
    <x v="7"/>
    <x v="2"/>
    <s v="Prone, Jacob"/>
    <x v="5"/>
    <s v="Naloxone (NARCAN) injection"/>
    <s v="0.4 mg"/>
    <d v="2021-05-28T00:00:00"/>
    <s v="06:50:35"/>
    <x v="0"/>
    <x v="4"/>
    <n v="10"/>
    <x v="4"/>
    <d v="2021-05-28T00:00:00"/>
    <d v="1899-12-30T01:35:50"/>
    <d v="2021-05-28T06:50:35"/>
    <d v="2021-05-28T01:35:50"/>
    <d v="1899-12-30T05:14:45"/>
    <n v="0.218576388884685"/>
    <x v="3"/>
    <x v="0"/>
  </r>
  <r>
    <n v="2463849"/>
    <n v="45522178"/>
    <x v="14"/>
    <x v="2"/>
    <s v="Carter, Ellen"/>
    <x v="1"/>
    <s v="Naloxone (NARCAN) injection"/>
    <s v="0.4 mg"/>
    <d v="2021-04-03T00:00:00"/>
    <s v="23:49:50"/>
    <x v="3"/>
    <x v="12"/>
    <n v="14"/>
    <x v="2"/>
    <d v="2021-04-03T00:00:00"/>
    <d v="1899-12-30T21:04:59"/>
    <d v="2021-04-03T23:49:50"/>
    <d v="2021-04-03T21:04:59"/>
    <d v="1899-12-30T02:44:51"/>
    <n v="0.11447916666656965"/>
    <x v="5"/>
    <x v="0"/>
  </r>
  <r>
    <n v="6066902"/>
    <n v="48061624"/>
    <x v="60"/>
    <x v="2"/>
    <s v="Graham, Martha"/>
    <x v="2"/>
    <s v="Naloxone (NARCAN) injection"/>
    <s v="0.4 mg"/>
    <d v="2021-01-05T00:00:00"/>
    <s v="22:17:38"/>
    <x v="2"/>
    <x v="12"/>
    <n v="14"/>
    <x v="2"/>
    <d v="2021-01-05T00:00:00"/>
    <d v="1899-12-30T00:04:03"/>
    <d v="2021-01-05T22:17:38"/>
    <d v="2021-01-05T00:04:03"/>
    <d v="1899-12-30T22:13:35"/>
    <n v="0.92609953703504289"/>
    <x v="2"/>
    <x v="0"/>
  </r>
  <r>
    <n v="4889700"/>
    <n v="42753675"/>
    <x v="50"/>
    <x v="0"/>
    <s v="Davidson, Darnell"/>
    <x v="1"/>
    <s v="Naloxone (NARCAN) injection"/>
    <s v="0.4 mg"/>
    <d v="2021-03-23T00:00:00"/>
    <s v="16:32:04"/>
    <x v="1"/>
    <x v="14"/>
    <n v="9"/>
    <x v="0"/>
    <d v="2021-03-23T00:00:00"/>
    <d v="1899-12-30T13:47:58"/>
    <d v="2021-03-23T16:32:04"/>
    <d v="2021-03-23T13:47:58"/>
    <d v="1899-12-30T02:44:06"/>
    <n v="0.11395833333517658"/>
    <x v="5"/>
    <x v="0"/>
  </r>
  <r>
    <n v="3493847"/>
    <n v="41128079"/>
    <x v="73"/>
    <x v="1"/>
    <s v="Carter, Ellen"/>
    <x v="1"/>
    <s v="Naloxone (NARCAN) injection"/>
    <s v="0.4 mg"/>
    <d v="2021-12-05T00:00:00"/>
    <s v="21:48:53"/>
    <x v="1"/>
    <x v="1"/>
    <n v="3"/>
    <x v="1"/>
    <m/>
    <m/>
    <d v="2021-12-05T21:48:53"/>
    <d v="1899-12-30T00:00:00"/>
    <m/>
    <n v="0"/>
    <x v="1"/>
    <x v="0"/>
  </r>
  <r>
    <n v="1720042"/>
    <n v="42038872"/>
    <x v="63"/>
    <x v="0"/>
    <s v="Zaslow, Barbara"/>
    <x v="6"/>
    <s v="Naloxone (NARCAN) injection"/>
    <s v="0.4 mg"/>
    <d v="2021-07-24T00:00:00"/>
    <s v="17:19:25"/>
    <x v="0"/>
    <x v="13"/>
    <n v="10"/>
    <x v="6"/>
    <d v="2021-07-24T00:00:00"/>
    <d v="1899-12-30T08:54:14"/>
    <d v="2021-07-24T17:19:25"/>
    <d v="2021-07-24T08:54:14"/>
    <d v="1899-12-30T08:25:11"/>
    <n v="0.35082175925344927"/>
    <x v="0"/>
    <x v="0"/>
  </r>
  <r>
    <n v="3455872"/>
    <n v="41061166"/>
    <x v="32"/>
    <x v="2"/>
    <s v="Smith, Jane"/>
    <x v="0"/>
    <s v="Naloxone (NARCAN) injection"/>
    <s v="0.4 mg"/>
    <d v="2021-02-26T00:00:00"/>
    <s v="00:24:02"/>
    <x v="10"/>
    <x v="5"/>
    <n v="9"/>
    <x v="5"/>
    <d v="2021-02-25T00:00:00"/>
    <d v="1899-12-30T21:54:48"/>
    <d v="2021-02-26T00:24:02"/>
    <d v="2021-02-25T21:54:48"/>
    <d v="1899-12-30T02:29:14"/>
    <n v="0.10363425926334457"/>
    <x v="5"/>
    <x v="1"/>
  </r>
  <r>
    <n v="6044867"/>
    <n v="42866856"/>
    <x v="51"/>
    <x v="2"/>
    <s v="Graham, Martha"/>
    <x v="2"/>
    <s v="Naloxone (NARCAN) injection"/>
    <s v="0.4 mg"/>
    <d v="2021-06-24T00:00:00"/>
    <s v="08:47:32"/>
    <x v="9"/>
    <x v="8"/>
    <n v="10"/>
    <x v="4"/>
    <d v="2021-06-24T00:00:00"/>
    <d v="1899-12-30T06:37:59"/>
    <d v="2021-06-24T08:47:32"/>
    <d v="2021-06-24T06:37:59"/>
    <d v="1899-12-30T02:09:33"/>
    <n v="8.9965277773444541E-2"/>
    <x v="5"/>
    <x v="0"/>
  </r>
  <r>
    <n v="6868540"/>
    <n v="43944215"/>
    <x v="61"/>
    <x v="1"/>
    <s v="Crash, Thomas"/>
    <x v="5"/>
    <s v="Naloxone (NARCAN) injection"/>
    <s v="0.4 mg"/>
    <d v="2021-12-05T00:00:00"/>
    <s v="18:39:21"/>
    <x v="6"/>
    <x v="6"/>
    <n v="10"/>
    <x v="6"/>
    <d v="2021-12-05T00:00:00"/>
    <d v="1899-12-30T13:41:50"/>
    <d v="2021-12-05T18:39:21"/>
    <d v="2021-12-05T13:41:50"/>
    <d v="1899-12-30T04:57:31"/>
    <n v="0.20660879629576812"/>
    <x v="3"/>
    <x v="0"/>
  </r>
  <r>
    <n v="5926429"/>
    <n v="40829672"/>
    <x v="73"/>
    <x v="1"/>
    <s v="Gonzalez, Juan"/>
    <x v="0"/>
    <s v="Naloxone (NARCAN) injection"/>
    <s v="0.4 mg"/>
    <d v="2021-03-17T00:00:00"/>
    <s v="05:57:00"/>
    <x v="10"/>
    <x v="12"/>
    <n v="14"/>
    <x v="2"/>
    <d v="2021-03-17T00:00:00"/>
    <d v="1899-12-30T04:35:26"/>
    <d v="2021-03-17T05:57:00"/>
    <d v="2021-03-17T04:35:26"/>
    <d v="1899-12-30T01:21:34"/>
    <n v="5.6643518517375924E-2"/>
    <x v="5"/>
    <x v="1"/>
  </r>
  <r>
    <n v="2357733"/>
    <n v="49249179"/>
    <x v="68"/>
    <x v="1"/>
    <s v="Baker, Julia"/>
    <x v="1"/>
    <s v="Naloxone (NARCAN) injection"/>
    <s v="0.4 mg"/>
    <d v="2021-02-24T00:00:00"/>
    <s v="22:33:46"/>
    <x v="1"/>
    <x v="1"/>
    <n v="3"/>
    <x v="1"/>
    <m/>
    <m/>
    <d v="2021-02-24T22:33:46"/>
    <d v="1899-12-30T00:00:00"/>
    <m/>
    <n v="0"/>
    <x v="1"/>
    <x v="0"/>
  </r>
  <r>
    <n v="4467389"/>
    <n v="46517816"/>
    <x v="59"/>
    <x v="2"/>
    <s v="Hinchcliff, Sally"/>
    <x v="2"/>
    <s v="Naloxone (NARCAN) injection"/>
    <s v="0.4 mg"/>
    <d v="2021-12-30T00:00:00"/>
    <s v="02:37:56"/>
    <x v="11"/>
    <x v="12"/>
    <n v="14"/>
    <x v="2"/>
    <d v="2021-12-30T00:00:00"/>
    <d v="1899-12-30T00:28:00"/>
    <d v="2021-12-30T02:37:56"/>
    <d v="2021-12-30T00:28:00"/>
    <d v="1899-12-30T02:09:56"/>
    <n v="9.0231481481168885E-2"/>
    <x v="5"/>
    <x v="1"/>
  </r>
  <r>
    <n v="7828933"/>
    <n v="45695649"/>
    <x v="22"/>
    <x v="1"/>
    <s v="Gonzalez, Juan"/>
    <x v="0"/>
    <s v="Naloxone (NARCAN) injection"/>
    <s v="0.4 mg"/>
    <d v="2021-12-13T00:00:00"/>
    <s v="00:20:58"/>
    <x v="4"/>
    <x v="8"/>
    <n v="10"/>
    <x v="4"/>
    <d v="2021-12-12T00:00:00"/>
    <d v="1899-12-30T22:54:26"/>
    <d v="2021-12-13T00:20:58"/>
    <d v="2021-12-12T22:54:26"/>
    <d v="1899-12-30T01:26:32"/>
    <n v="6.009259259008104E-2"/>
    <x v="5"/>
    <x v="1"/>
  </r>
  <r>
    <n v="3764756"/>
    <n v="44189763"/>
    <x v="47"/>
    <x v="2"/>
    <s v="Baker, Julia"/>
    <x v="1"/>
    <s v="Naloxone (NARCAN) injection"/>
    <s v="0.4 mg"/>
    <d v="2021-02-18T00:00:00"/>
    <s v="02:15:49"/>
    <x v="1"/>
    <x v="1"/>
    <n v="3"/>
    <x v="1"/>
    <m/>
    <m/>
    <d v="2021-02-18T02:15:49"/>
    <d v="1899-12-30T00:00:00"/>
    <m/>
    <n v="0"/>
    <x v="1"/>
    <x v="0"/>
  </r>
  <r>
    <n v="6920448"/>
    <n v="40540426"/>
    <x v="66"/>
    <x v="1"/>
    <s v="Baker, Julia"/>
    <x v="1"/>
    <s v="Naloxone (NARCAN) injection"/>
    <s v="0.4 mg"/>
    <d v="2021-01-18T00:00:00"/>
    <s v="00:32:25"/>
    <x v="7"/>
    <x v="0"/>
    <n v="9"/>
    <x v="0"/>
    <d v="2021-01-17T00:00:00"/>
    <d v="1899-12-30T23:36:54"/>
    <d v="2021-01-18T00:32:25"/>
    <d v="2021-01-17T23:36:54"/>
    <d v="1899-12-30T00:55:31"/>
    <n v="3.8553240745386574E-2"/>
    <x v="5"/>
    <x v="0"/>
  </r>
  <r>
    <n v="3613735"/>
    <n v="41235023"/>
    <x v="7"/>
    <x v="2"/>
    <s v="Baker, Julia"/>
    <x v="1"/>
    <s v="Naloxone (NARCAN) injection"/>
    <s v="0.4 mg"/>
    <d v="2021-12-16T00:00:00"/>
    <s v="19:51:58"/>
    <x v="1"/>
    <x v="4"/>
    <n v="10"/>
    <x v="4"/>
    <d v="2021-12-16T00:00:00"/>
    <d v="1899-12-30T16:07:46"/>
    <d v="2021-12-16T19:51:58"/>
    <d v="2021-12-16T16:07:46"/>
    <d v="1899-12-30T03:44:12"/>
    <n v="0.15569444444554392"/>
    <x v="3"/>
    <x v="0"/>
  </r>
  <r>
    <n v="4941037"/>
    <n v="47305049"/>
    <x v="8"/>
    <x v="1"/>
    <s v="Gonzalez, Juan"/>
    <x v="0"/>
    <s v="Naloxone (NARCAN) injection"/>
    <s v="0.4 mg"/>
    <d v="2021-06-10T00:00:00"/>
    <s v="19:48:29"/>
    <x v="3"/>
    <x v="2"/>
    <n v="14"/>
    <x v="2"/>
    <d v="2021-06-10T00:00:00"/>
    <d v="1899-12-30T15:50:10"/>
    <d v="2021-06-10T19:48:29"/>
    <d v="2021-06-10T15:50:10"/>
    <d v="1899-12-30T03:58:19"/>
    <n v="0.16549768518598285"/>
    <x v="3"/>
    <x v="0"/>
  </r>
  <r>
    <n v="8737032"/>
    <n v="46322409"/>
    <x v="73"/>
    <x v="1"/>
    <s v="Baker, Julia"/>
    <x v="1"/>
    <s v="Naloxone (NARCAN) injection"/>
    <s v="0.4 mg"/>
    <d v="2021-08-17T00:00:00"/>
    <s v="21:17:27"/>
    <x v="8"/>
    <x v="2"/>
    <n v="14"/>
    <x v="2"/>
    <d v="2021-08-17T00:00:00"/>
    <d v="1899-12-30T20:04:07"/>
    <d v="2021-08-17T21:17:27"/>
    <d v="2021-08-17T20:04:07"/>
    <d v="1899-12-30T01:13:20"/>
    <n v="5.0925925927003846E-2"/>
    <x v="5"/>
    <x v="0"/>
  </r>
  <r>
    <n v="1886878"/>
    <n v="41454695"/>
    <x v="68"/>
    <x v="1"/>
    <s v="Clark, Harry"/>
    <x v="0"/>
    <s v="Naloxone (NARCAN) injection"/>
    <s v="0.4 mg"/>
    <d v="2021-06-05T00:00:00"/>
    <s v="07:09:56"/>
    <x v="6"/>
    <x v="6"/>
    <n v="10"/>
    <x v="6"/>
    <d v="2021-06-05T00:00:00"/>
    <d v="1899-12-30T03:52:02"/>
    <d v="2021-06-05T07:09:56"/>
    <d v="2021-06-05T03:52:02"/>
    <d v="1899-12-30T03:17:54"/>
    <n v="0.13743055555823958"/>
    <x v="3"/>
    <x v="1"/>
  </r>
  <r>
    <n v="7850961"/>
    <n v="46999059"/>
    <x v="66"/>
    <x v="1"/>
    <s v="Oliver, Todd"/>
    <x v="3"/>
    <s v="Naloxone (NARCAN) injection"/>
    <s v="0.4 mg"/>
    <d v="2021-09-29T00:00:00"/>
    <s v="01:06:37"/>
    <x v="1"/>
    <x v="13"/>
    <n v="10"/>
    <x v="6"/>
    <d v="2021-09-28T00:00:00"/>
    <d v="1899-12-30T23:10:32"/>
    <d v="2021-09-29T01:06:37"/>
    <d v="2021-09-28T23:10:32"/>
    <d v="1899-12-30T01:56:05"/>
    <n v="8.0613425925548654E-2"/>
    <x v="5"/>
    <x v="0"/>
  </r>
  <r>
    <n v="4531061"/>
    <n v="41367438"/>
    <x v="19"/>
    <x v="0"/>
    <s v="Baker, Julia"/>
    <x v="1"/>
    <s v="Naloxone (NARCAN) injection"/>
    <s v="0.4 mg"/>
    <d v="2021-05-17T00:00:00"/>
    <s v="07:17:37"/>
    <x v="1"/>
    <x v="6"/>
    <n v="10"/>
    <x v="6"/>
    <d v="2021-05-17T00:00:00"/>
    <d v="1899-12-30T05:45:33"/>
    <d v="2021-05-17T07:17:37"/>
    <d v="2021-05-17T05:45:33"/>
    <d v="1899-12-30T01:32:04"/>
    <n v="6.3935185185982846E-2"/>
    <x v="5"/>
    <x v="0"/>
  </r>
  <r>
    <n v="1047084"/>
    <n v="40655284"/>
    <x v="4"/>
    <x v="2"/>
    <s v="Oliver, Todd"/>
    <x v="3"/>
    <s v="Naloxone (NARCAN) injection"/>
    <s v="0.4 mg"/>
    <d v="2021-07-30T00:00:00"/>
    <s v="17:20:13"/>
    <x v="0"/>
    <x v="10"/>
    <n v="9"/>
    <x v="5"/>
    <d v="2021-07-30T00:00:00"/>
    <d v="1899-12-30T14:20:32"/>
    <d v="2021-07-30T17:20:13"/>
    <d v="2021-07-30T14:20:32"/>
    <d v="1899-12-30T02:59:41"/>
    <n v="0.12478009259211831"/>
    <x v="5"/>
    <x v="0"/>
  </r>
  <r>
    <n v="8283437"/>
    <n v="44337707"/>
    <x v="48"/>
    <x v="2"/>
    <s v="Carter, Ellen"/>
    <x v="1"/>
    <s v="Naloxone (NARCAN) injection"/>
    <s v="0.4 mg"/>
    <d v="2021-10-25T00:00:00"/>
    <s v="21:30:34"/>
    <x v="9"/>
    <x v="4"/>
    <n v="10"/>
    <x v="4"/>
    <d v="2021-10-25T00:00:00"/>
    <d v="1899-12-30T11:54:10"/>
    <d v="2021-10-25T21:30:34"/>
    <d v="2021-10-25T11:54:10"/>
    <d v="1899-12-30T09:36:24"/>
    <n v="0.40027777777868323"/>
    <x v="4"/>
    <x v="0"/>
  </r>
  <r>
    <n v="5913029"/>
    <n v="44315353"/>
    <x v="6"/>
    <x v="2"/>
    <s v="Davidson, Darnell"/>
    <x v="1"/>
    <s v="Naloxone (NARCAN) injection"/>
    <s v="0.4 mg"/>
    <d v="2021-06-28T00:00:00"/>
    <s v="13:00:27"/>
    <x v="6"/>
    <x v="14"/>
    <n v="9"/>
    <x v="0"/>
    <d v="2021-06-28T00:00:00"/>
    <d v="1899-12-30T12:22:25"/>
    <d v="2021-06-28T13:00:27"/>
    <d v="2021-06-28T12:22:25"/>
    <d v="1899-12-30T00:38:02"/>
    <n v="2.6412037033878732E-2"/>
    <x v="5"/>
    <x v="1"/>
  </r>
  <r>
    <n v="2673789"/>
    <n v="41195028"/>
    <x v="31"/>
    <x v="2"/>
    <s v="Gonzalez, Juan"/>
    <x v="0"/>
    <s v="Naloxone (NARCAN) injection"/>
    <s v="0.4 mg"/>
    <d v="2021-08-10T00:00:00"/>
    <s v="15:41:27"/>
    <x v="6"/>
    <x v="5"/>
    <n v="9"/>
    <x v="5"/>
    <d v="2021-08-10T00:00:00"/>
    <d v="1899-12-30T04:02:51"/>
    <d v="2021-08-10T15:41:27"/>
    <d v="2021-08-10T04:02:51"/>
    <d v="1899-12-30T11:38:36"/>
    <n v="0.48513888888555812"/>
    <x v="4"/>
    <x v="1"/>
  </r>
  <r>
    <n v="8458539"/>
    <n v="41697255"/>
    <x v="64"/>
    <x v="0"/>
    <s v="Clark, Harry"/>
    <x v="0"/>
    <s v="Naloxone (NARCAN) injection"/>
    <s v="0.4 mg"/>
    <d v="2021-06-21T00:00:00"/>
    <s v="22:07:57"/>
    <x v="0"/>
    <x v="14"/>
    <n v="9"/>
    <x v="0"/>
    <d v="2021-06-21T00:00:00"/>
    <d v="1899-12-30T11:55:01"/>
    <d v="2021-06-21T22:07:57"/>
    <d v="2021-06-21T11:55:01"/>
    <d v="1899-12-30T10:12:56"/>
    <n v="0.42564814814977581"/>
    <x v="4"/>
    <x v="0"/>
  </r>
  <r>
    <n v="2401032"/>
    <n v="48777671"/>
    <x v="14"/>
    <x v="2"/>
    <s v="Franklin, Doris"/>
    <x v="0"/>
    <s v="Naloxone (NARCAN) injection"/>
    <s v="0.4 mg"/>
    <d v="2021-11-09T00:00:00"/>
    <s v="23:57:25"/>
    <x v="3"/>
    <x v="14"/>
    <n v="9"/>
    <x v="0"/>
    <d v="2021-11-09T00:00:00"/>
    <d v="1899-12-30T12:29:14"/>
    <d v="2021-11-09T23:57:25"/>
    <d v="2021-11-09T12:29:14"/>
    <d v="1899-12-30T11:28:11"/>
    <n v="0.4779050925935735"/>
    <x v="4"/>
    <x v="0"/>
  </r>
  <r>
    <n v="5232580"/>
    <n v="45471688"/>
    <x v="76"/>
    <x v="2"/>
    <s v="Franklin, Doris"/>
    <x v="0"/>
    <s v="Naloxone (NARCAN) injection"/>
    <s v="0.4 mg"/>
    <d v="2021-11-22T00:00:00"/>
    <s v="03:03:18"/>
    <x v="3"/>
    <x v="0"/>
    <n v="9"/>
    <x v="0"/>
    <d v="2021-11-22T00:00:00"/>
    <d v="1899-12-30T00:58:20"/>
    <d v="2021-11-22T03:03:18"/>
    <d v="2021-11-22T00:58:20"/>
    <d v="1899-12-30T02:04:58"/>
    <n v="8.6782407401187811E-2"/>
    <x v="5"/>
    <x v="0"/>
  </r>
  <r>
    <n v="2089975"/>
    <n v="47899216"/>
    <x v="58"/>
    <x v="2"/>
    <s v="Hashim, Jack"/>
    <x v="5"/>
    <s v="Naloxone (NARCAN) injection"/>
    <s v="0.4 mg"/>
    <d v="2021-07-25T00:00:00"/>
    <s v="14:10:08"/>
    <x v="3"/>
    <x v="11"/>
    <n v="9"/>
    <x v="0"/>
    <d v="2021-07-25T00:00:00"/>
    <d v="1899-12-30T00:57:40"/>
    <d v="2021-07-25T14:10:08"/>
    <d v="2021-07-25T00:57:40"/>
    <d v="1899-12-30T13:12:28"/>
    <n v="0.55032407407998107"/>
    <x v="2"/>
    <x v="0"/>
  </r>
  <r>
    <n v="6664956"/>
    <n v="41125630"/>
    <x v="28"/>
    <x v="2"/>
    <s v="Gonzalez, Juan"/>
    <x v="0"/>
    <s v="Naloxone (NARCAN) injection"/>
    <s v="0.4 mg"/>
    <d v="2021-04-24T00:00:00"/>
    <s v="18:46:07"/>
    <x v="6"/>
    <x v="1"/>
    <n v="3"/>
    <x v="1"/>
    <m/>
    <m/>
    <d v="2021-04-24T18:46:07"/>
    <d v="1899-12-30T00:00:00"/>
    <m/>
    <n v="0"/>
    <x v="1"/>
    <x v="0"/>
  </r>
  <r>
    <n v="7257866"/>
    <n v="46301626"/>
    <x v="57"/>
    <x v="0"/>
    <s v="Hashim, Jack"/>
    <x v="5"/>
    <s v="Naloxone (NARCAN) injection"/>
    <s v="0.4 mg"/>
    <d v="2021-08-05T00:00:00"/>
    <s v="14:38:18"/>
    <x v="9"/>
    <x v="11"/>
    <n v="9"/>
    <x v="0"/>
    <d v="2021-08-05T00:00:00"/>
    <d v="1899-12-30T04:34:32"/>
    <d v="2021-08-05T14:38:18"/>
    <d v="2021-08-05T04:34:32"/>
    <d v="1899-12-30T10:03:46"/>
    <n v="0.41928240740526235"/>
    <x v="4"/>
    <x v="0"/>
  </r>
  <r>
    <n v="1385604"/>
    <n v="45733777"/>
    <x v="48"/>
    <x v="2"/>
    <s v="Green, Marc"/>
    <x v="3"/>
    <s v="Naloxone (NARCAN) injection"/>
    <s v="0.4 mg"/>
    <d v="2021-12-24T00:00:00"/>
    <s v="21:56:17"/>
    <x v="1"/>
    <x v="1"/>
    <n v="3"/>
    <x v="1"/>
    <m/>
    <m/>
    <d v="2021-12-24T21:56:17"/>
    <d v="1899-12-30T00:00:00"/>
    <m/>
    <n v="0"/>
    <x v="1"/>
    <x v="0"/>
  </r>
  <r>
    <n v="4827327"/>
    <n v="43295226"/>
    <x v="49"/>
    <x v="2"/>
    <s v="Prone, Jacob"/>
    <x v="5"/>
    <s v="Naloxone (NARCAN) injection"/>
    <s v="0.4 mg"/>
    <d v="2021-11-09T00:00:00"/>
    <s v="05:41:52"/>
    <x v="11"/>
    <x v="13"/>
    <n v="10"/>
    <x v="6"/>
    <d v="2021-11-09T00:00:00"/>
    <d v="1899-12-30T01:28:30"/>
    <d v="2021-11-09T05:41:52"/>
    <d v="2021-11-09T01:28:30"/>
    <d v="1899-12-30T04:13:22"/>
    <n v="0.17594907408056315"/>
    <x v="3"/>
    <x v="0"/>
  </r>
  <r>
    <n v="4879788"/>
    <n v="46540362"/>
    <x v="77"/>
    <x v="2"/>
    <s v="Carter, Ellen"/>
    <x v="1"/>
    <s v="Naloxone (NARCAN) injection"/>
    <s v="0.4 mg"/>
    <d v="2021-10-08T00:00:00"/>
    <s v="02:56:28"/>
    <x v="4"/>
    <x v="3"/>
    <n v="12"/>
    <x v="3"/>
    <d v="2021-02-24T00:00:00"/>
    <d v="1899-12-30T04:19:01"/>
    <d v="2021-10-08T02:56:28"/>
    <d v="2021-02-24T04:19:01"/>
    <m/>
    <n v="0"/>
    <x v="1"/>
    <x v="0"/>
  </r>
  <r>
    <n v="3717417"/>
    <n v="43771120"/>
    <x v="78"/>
    <x v="2"/>
    <s v="Hinchcliff, Sally"/>
    <x v="2"/>
    <s v="Naloxone (NARCAN) injection"/>
    <s v="0.4 mg"/>
    <d v="2021-04-29T00:00:00"/>
    <s v="10:53:35"/>
    <x v="5"/>
    <x v="11"/>
    <n v="9"/>
    <x v="0"/>
    <d v="2021-04-29T00:00:00"/>
    <d v="1899-12-30T07:41:52"/>
    <d v="2021-04-29T10:53:35"/>
    <d v="2021-04-29T07:41:52"/>
    <d v="1899-12-30T03:11:43"/>
    <n v="0.13313657407707069"/>
    <x v="3"/>
    <x v="0"/>
  </r>
  <r>
    <n v="5896855"/>
    <n v="48617526"/>
    <x v="59"/>
    <x v="2"/>
    <s v="Gonzalez, Juan"/>
    <x v="0"/>
    <s v="Naloxone (NARCAN) injection"/>
    <s v="0.4 mg"/>
    <d v="2021-11-07T00:00:00"/>
    <s v="22:58:56"/>
    <x v="3"/>
    <x v="6"/>
    <n v="10"/>
    <x v="6"/>
    <d v="2021-11-07T00:00:00"/>
    <d v="1899-12-30T18:23:18"/>
    <d v="2021-11-07T22:58:56"/>
    <d v="2021-11-07T18:23:18"/>
    <d v="1899-12-30T04:35:38"/>
    <n v="0.19141203703475185"/>
    <x v="3"/>
    <x v="0"/>
  </r>
  <r>
    <n v="5364739"/>
    <n v="49947179"/>
    <x v="27"/>
    <x v="1"/>
    <s v="Crash, Thomas"/>
    <x v="5"/>
    <s v="Naloxone (NARCAN) injection"/>
    <s v="0.4 mg"/>
    <d v="2021-09-25T00:00:00"/>
    <s v="08:44:24"/>
    <x v="2"/>
    <x v="0"/>
    <n v="9"/>
    <x v="0"/>
    <d v="2021-09-25T00:00:00"/>
    <d v="1899-12-30T02:14:50"/>
    <d v="2021-09-25T08:44:24"/>
    <d v="2021-09-25T02:14:50"/>
    <d v="1899-12-30T06:29:34"/>
    <n v="0.27053240740497131"/>
    <x v="0"/>
    <x v="0"/>
  </r>
  <r>
    <n v="5583095"/>
    <n v="46200317"/>
    <x v="79"/>
    <x v="1"/>
    <s v="Davidson, Darnell"/>
    <x v="1"/>
    <s v="Naloxone (NARCAN) injection"/>
    <s v="0.4 mg"/>
    <d v="2021-12-01T00:00:00"/>
    <s v="16:29:15"/>
    <x v="12"/>
    <x v="1"/>
    <n v="3"/>
    <x v="1"/>
    <m/>
    <m/>
    <d v="2021-12-01T16:29:15"/>
    <d v="1899-12-30T00:00:00"/>
    <m/>
    <n v="0"/>
    <x v="1"/>
    <x v="0"/>
  </r>
  <r>
    <n v="7806328"/>
    <n v="41244547"/>
    <x v="32"/>
    <x v="2"/>
    <s v="Carter, Ellen"/>
    <x v="1"/>
    <s v="Naloxone (NARCAN) injection"/>
    <s v="0.4 mg"/>
    <d v="2021-06-27T00:00:00"/>
    <s v="18:21:05"/>
    <x v="10"/>
    <x v="11"/>
    <n v="9"/>
    <x v="0"/>
    <d v="2021-06-27T00:00:00"/>
    <d v="1899-12-30T13:33:22"/>
    <d v="2021-06-27T18:21:05"/>
    <d v="2021-06-27T13:33:22"/>
    <d v="1899-12-30T04:47:43"/>
    <n v="0.19980324074276723"/>
    <x v="3"/>
    <x v="1"/>
  </r>
  <r>
    <n v="4906220"/>
    <n v="42447896"/>
    <x v="61"/>
    <x v="1"/>
    <s v="Davidson, Darnell"/>
    <x v="1"/>
    <s v="Naloxone (NARCAN) injection"/>
    <s v="0.4 mg"/>
    <d v="2021-02-24T00:00:00"/>
    <s v="02:01:54"/>
    <x v="0"/>
    <x v="0"/>
    <n v="9"/>
    <x v="0"/>
    <d v="2021-02-24T00:00:00"/>
    <d v="1899-12-30T00:00:40"/>
    <d v="2021-02-24T02:01:54"/>
    <d v="2021-02-24T00:00:40"/>
    <d v="1899-12-30T02:01:14"/>
    <n v="8.4189814813726116E-2"/>
    <x v="5"/>
    <x v="0"/>
  </r>
  <r>
    <n v="2894712"/>
    <n v="43552290"/>
    <x v="77"/>
    <x v="2"/>
    <s v="Hashim, Jack"/>
    <x v="5"/>
    <s v="Naloxone (NARCAN) injection"/>
    <s v="0.4 mg"/>
    <d v="2021-07-04T00:00:00"/>
    <s v="17:06:41"/>
    <x v="9"/>
    <x v="5"/>
    <n v="9"/>
    <x v="5"/>
    <d v="2021-07-04T00:00:00"/>
    <d v="1899-12-30T12:08:39"/>
    <d v="2021-07-04T17:06:41"/>
    <d v="2021-07-04T12:08:39"/>
    <d v="1899-12-30T04:58:02"/>
    <n v="0.20696759259590181"/>
    <x v="3"/>
    <x v="0"/>
  </r>
  <r>
    <n v="4291680"/>
    <n v="43870883"/>
    <x v="28"/>
    <x v="2"/>
    <s v="Prone, Jacob"/>
    <x v="5"/>
    <s v="Naloxone (NARCAN) injection"/>
    <s v="0.4 mg"/>
    <d v="2021-01-10T00:00:00"/>
    <s v="08:16:01"/>
    <x v="11"/>
    <x v="3"/>
    <n v="12"/>
    <x v="3"/>
    <d v="2021-02-18T00:00:00"/>
    <d v="1899-12-30T00:27:37"/>
    <d v="2021-01-10T08:16:01"/>
    <d v="2021-02-18T00:27:37"/>
    <m/>
    <n v="0"/>
    <x v="1"/>
    <x v="0"/>
  </r>
  <r>
    <n v="4451108"/>
    <n v="49549090"/>
    <x v="74"/>
    <x v="1"/>
    <s v="Prone, Jacob"/>
    <x v="5"/>
    <s v="Naloxone (NARCAN) injection"/>
    <s v="0.4 mg"/>
    <d v="2021-03-29T00:00:00"/>
    <s v="10:21:00"/>
    <x v="10"/>
    <x v="1"/>
    <n v="3"/>
    <x v="1"/>
    <m/>
    <m/>
    <d v="2021-03-29T10:21:00"/>
    <d v="1899-12-30T00:00:00"/>
    <m/>
    <n v="0"/>
    <x v="1"/>
    <x v="0"/>
  </r>
  <r>
    <n v="4883419"/>
    <n v="40555417"/>
    <x v="62"/>
    <x v="0"/>
    <s v="Clark, Harry"/>
    <x v="0"/>
    <s v="Naloxone (NARCAN) injection"/>
    <s v="0.4 mg"/>
    <d v="2021-01-08T00:00:00"/>
    <s v="17:26:10"/>
    <x v="10"/>
    <x v="0"/>
    <n v="9"/>
    <x v="0"/>
    <d v="2021-01-08T00:00:00"/>
    <d v="1899-12-30T01:48:09"/>
    <d v="2021-01-08T17:26:10"/>
    <d v="2021-01-08T01:48:09"/>
    <d v="1899-12-30T15:38:01"/>
    <n v="0.65140046296437504"/>
    <x v="2"/>
    <x v="0"/>
  </r>
  <r>
    <n v="5165005"/>
    <n v="43992566"/>
    <x v="47"/>
    <x v="2"/>
    <s v="Graham, Martha"/>
    <x v="2"/>
    <s v="Naloxone (NARCAN) injection"/>
    <s v="0.4 mg"/>
    <d v="2021-08-14T00:00:00"/>
    <s v="09:44:43"/>
    <x v="5"/>
    <x v="12"/>
    <n v="14"/>
    <x v="2"/>
    <d v="2021-08-14T00:00:00"/>
    <d v="1899-12-30T00:35:08"/>
    <d v="2021-08-14T09:44:43"/>
    <d v="2021-08-14T00:35:08"/>
    <d v="1899-12-30T09:09:35"/>
    <n v="0.38165509259124519"/>
    <x v="4"/>
    <x v="0"/>
  </r>
  <r>
    <n v="3349013"/>
    <n v="47812062"/>
    <x v="60"/>
    <x v="2"/>
    <s v="Baker, Julia"/>
    <x v="1"/>
    <s v="Naloxone (NARCAN) injection"/>
    <s v="0.4 mg"/>
    <d v="2021-04-15T00:00:00"/>
    <s v="01:24:16"/>
    <x v="6"/>
    <x v="13"/>
    <n v="10"/>
    <x v="6"/>
    <d v="2021-04-15T00:00:00"/>
    <d v="1899-12-30T00:10:32"/>
    <d v="2021-04-15T01:24:16"/>
    <d v="2021-04-15T00:10:32"/>
    <d v="1899-12-30T01:13:44"/>
    <n v="5.1203703704231884E-2"/>
    <x v="5"/>
    <x v="0"/>
  </r>
  <r>
    <n v="5487394"/>
    <n v="41215209"/>
    <x v="37"/>
    <x v="1"/>
    <s v="Davidson, Darnell"/>
    <x v="1"/>
    <s v="Naloxone (NARCAN) injection"/>
    <s v="0.4 mg"/>
    <d v="2021-02-01T00:00:00"/>
    <s v="19:08:50"/>
    <x v="12"/>
    <x v="8"/>
    <n v="10"/>
    <x v="4"/>
    <d v="2021-02-01T00:00:00"/>
    <d v="1899-12-30T01:32:35"/>
    <d v="2021-02-01T19:08:50"/>
    <d v="2021-02-01T01:32:35"/>
    <d v="1899-12-30T17:36:15"/>
    <n v="0.73350694444525288"/>
    <x v="2"/>
    <x v="0"/>
  </r>
  <r>
    <n v="8014520"/>
    <n v="42099760"/>
    <x v="59"/>
    <x v="2"/>
    <s v="Gonzalez, Juan"/>
    <x v="0"/>
    <s v="Naloxone (NARCAN) injection"/>
    <s v="0.4 mg"/>
    <d v="2021-01-01T00:00:00"/>
    <s v="01:41:05"/>
    <x v="3"/>
    <x v="10"/>
    <n v="9"/>
    <x v="5"/>
    <d v="2021-01-01T00:00:00"/>
    <d v="1899-12-30T00:15:45"/>
    <d v="2021-01-01T01:41:05"/>
    <d v="2021-01-01T00:15:45"/>
    <d v="1899-12-30T01:25:20"/>
    <n v="5.9259259258396924E-2"/>
    <x v="5"/>
    <x v="0"/>
  </r>
  <r>
    <n v="8870952"/>
    <n v="40741782"/>
    <x v="41"/>
    <x v="2"/>
    <s v="Bauman, Eric"/>
    <x v="3"/>
    <s v="Naloxone (NARCAN) injection"/>
    <s v="0.4 mg"/>
    <d v="2021-07-14T00:00:00"/>
    <s v="11:39:19"/>
    <x v="0"/>
    <x v="1"/>
    <n v="3"/>
    <x v="1"/>
    <m/>
    <m/>
    <d v="2021-07-14T11:39:19"/>
    <d v="1899-12-30T00:00:00"/>
    <m/>
    <n v="0"/>
    <x v="1"/>
    <x v="0"/>
  </r>
  <r>
    <n v="6615825"/>
    <n v="40530993"/>
    <x v="39"/>
    <x v="0"/>
    <s v="Graham, Martha"/>
    <x v="2"/>
    <s v="Naloxone (NARCAN) injection"/>
    <s v="0.4 mg"/>
    <d v="2021-12-13T00:00:00"/>
    <s v="15:36:38"/>
    <x v="2"/>
    <x v="10"/>
    <n v="9"/>
    <x v="5"/>
    <d v="2021-12-13T00:00:00"/>
    <d v="1899-12-30T01:57:17"/>
    <d v="2021-12-13T15:36:38"/>
    <d v="2021-12-13T01:57:17"/>
    <d v="1899-12-30T13:39:21"/>
    <n v="0.56899305555998581"/>
    <x v="2"/>
    <x v="0"/>
  </r>
  <r>
    <n v="7135079"/>
    <n v="40662465"/>
    <x v="18"/>
    <x v="0"/>
    <s v="Hashim, Jack"/>
    <x v="5"/>
    <s v="Naloxone (NARCAN) injection"/>
    <s v="0.4 mg"/>
    <d v="2021-02-01T00:00:00"/>
    <s v="12:08:56"/>
    <x v="10"/>
    <x v="5"/>
    <n v="9"/>
    <x v="5"/>
    <d v="2021-02-01T00:00:00"/>
    <d v="1899-12-30T09:32:58"/>
    <d v="2021-02-01T12:08:56"/>
    <d v="2021-02-01T09:32:58"/>
    <d v="1899-12-30T02:35:58"/>
    <n v="0.1083101851909305"/>
    <x v="5"/>
    <x v="0"/>
  </r>
  <r>
    <n v="6885190"/>
    <n v="41800747"/>
    <x v="41"/>
    <x v="2"/>
    <s v="King, Denise"/>
    <x v="4"/>
    <s v="Naloxone (NARCAN) injection"/>
    <s v="0.4 mg"/>
    <d v="2021-12-12T00:00:00"/>
    <s v="18:05:06"/>
    <x v="11"/>
    <x v="1"/>
    <n v="3"/>
    <x v="1"/>
    <m/>
    <m/>
    <d v="2021-12-12T18:05:06"/>
    <d v="1899-12-30T00:00:00"/>
    <m/>
    <n v="0"/>
    <x v="1"/>
    <x v="0"/>
  </r>
  <r>
    <n v="4686673"/>
    <n v="48206439"/>
    <x v="80"/>
    <x v="1"/>
    <s v="Carter, Ellen"/>
    <x v="1"/>
    <s v="Naloxone (NARCAN) injection"/>
    <s v="0.4 mg"/>
    <d v="2021-11-12T00:00:00"/>
    <s v="01:05:56"/>
    <x v="12"/>
    <x v="1"/>
    <n v="3"/>
    <x v="1"/>
    <m/>
    <m/>
    <d v="2021-11-12T01:05:56"/>
    <d v="1899-12-30T00:00:00"/>
    <m/>
    <n v="0"/>
    <x v="1"/>
    <x v="0"/>
  </r>
  <r>
    <n v="3314785"/>
    <n v="42254413"/>
    <x v="38"/>
    <x v="2"/>
    <s v="Gonzalez, Juan"/>
    <x v="0"/>
    <s v="Naloxone (NARCAN) injection"/>
    <s v="0.4 mg"/>
    <d v="2021-02-24T00:00:00"/>
    <s v="17:54:38"/>
    <x v="8"/>
    <x v="3"/>
    <n v="12"/>
    <x v="3"/>
    <d v="2021-02-24T00:00:00"/>
    <d v="1899-12-30T13:29:28"/>
    <d v="2021-02-24T17:54:38"/>
    <d v="2021-02-24T13:29:28"/>
    <d v="1899-12-30T04:25:10"/>
    <n v="0.18414351851970423"/>
    <x v="3"/>
    <x v="0"/>
  </r>
  <r>
    <n v="6287246"/>
    <n v="41422758"/>
    <x v="57"/>
    <x v="0"/>
    <s v="Bauman, Eric"/>
    <x v="3"/>
    <s v="Naloxone (NARCAN) injection"/>
    <s v="0.4 mg"/>
    <d v="2021-05-19T00:00:00"/>
    <s v="19:42:00"/>
    <x v="11"/>
    <x v="13"/>
    <n v="10"/>
    <x v="6"/>
    <d v="2021-05-19T00:00:00"/>
    <d v="1899-12-30T00:41:00"/>
    <d v="2021-05-19T19:42:00"/>
    <d v="2021-05-19T00:41:00"/>
    <d v="1899-12-30T19:01:00"/>
    <n v="0.79236111111094942"/>
    <x v="2"/>
    <x v="0"/>
  </r>
  <r>
    <n v="6426398"/>
    <n v="41861181"/>
    <x v="75"/>
    <x v="1"/>
    <s v="Hightower, James"/>
    <x v="5"/>
    <s v="Naloxone (NARCAN) injection"/>
    <s v="0.4 mg"/>
    <d v="2021-03-20T00:00:00"/>
    <s v="13:37:17"/>
    <x v="4"/>
    <x v="0"/>
    <n v="9"/>
    <x v="0"/>
    <d v="2021-03-20T00:00:00"/>
    <d v="1899-12-30T13:11:40"/>
    <d v="2021-03-20T13:37:17"/>
    <d v="2021-03-20T13:11:40"/>
    <d v="1899-12-30T00:25:37"/>
    <n v="1.7789351855753921E-2"/>
    <x v="5"/>
    <x v="1"/>
  </r>
  <r>
    <n v="7605416"/>
    <n v="45319307"/>
    <x v="3"/>
    <x v="1"/>
    <s v="Davidson, Darnell"/>
    <x v="1"/>
    <s v="Naloxone (NARCAN) injection"/>
    <s v="0.4 mg"/>
    <d v="2021-04-29T00:00:00"/>
    <s v="17:33:26"/>
    <x v="0"/>
    <x v="7"/>
    <n v="9"/>
    <x v="5"/>
    <d v="2021-04-29T00:00:00"/>
    <d v="1899-12-30T00:51:05"/>
    <d v="2021-04-29T17:33:26"/>
    <d v="2021-04-29T00:51:05"/>
    <d v="1899-12-30T16:42:21"/>
    <n v="0.69607638889283407"/>
    <x v="2"/>
    <x v="0"/>
  </r>
  <r>
    <n v="3165645"/>
    <n v="49116740"/>
    <x v="80"/>
    <x v="1"/>
    <s v="Smith, Jane"/>
    <x v="0"/>
    <s v="Naloxone (NARCAN) injection"/>
    <s v="0.4 mg"/>
    <d v="2021-11-27T00:00:00"/>
    <s v="04:32:20"/>
    <x v="12"/>
    <x v="1"/>
    <n v="3"/>
    <x v="1"/>
    <m/>
    <m/>
    <d v="2021-11-27T04:32:20"/>
    <d v="1899-12-30T00:00:00"/>
    <m/>
    <n v="0"/>
    <x v="1"/>
    <x v="0"/>
  </r>
  <r>
    <n v="3251925"/>
    <n v="47050810"/>
    <x v="71"/>
    <x v="2"/>
    <s v="Graham, Martha"/>
    <x v="2"/>
    <s v="Naloxone (NARCAN) injection"/>
    <s v="0.4 mg"/>
    <d v="2021-06-21T00:00:00"/>
    <s v="05:02:34"/>
    <x v="3"/>
    <x v="5"/>
    <n v="9"/>
    <x v="5"/>
    <d v="2021-06-21T00:00:00"/>
    <d v="1899-12-30T04:02:52"/>
    <d v="2021-06-21T05:02:34"/>
    <d v="2021-06-21T04:02:52"/>
    <d v="1899-12-30T00:59:42"/>
    <n v="4.1458333333139308E-2"/>
    <x v="5"/>
    <x v="0"/>
  </r>
  <r>
    <n v="7800004"/>
    <n v="43385975"/>
    <x v="47"/>
    <x v="2"/>
    <s v="Gonzalez, Juan"/>
    <x v="0"/>
    <s v="Naloxone (NARCAN) injection"/>
    <s v="0.4 mg"/>
    <d v="2021-05-12T00:00:00"/>
    <s v="02:44:27"/>
    <x v="2"/>
    <x v="13"/>
    <n v="10"/>
    <x v="6"/>
    <d v="2021-05-11T00:00:00"/>
    <d v="1899-12-30T23:52:32"/>
    <d v="2021-05-12T02:44:27"/>
    <d v="2021-05-11T23:52:32"/>
    <d v="1899-12-30T02:51:55"/>
    <n v="0.11938657407154096"/>
    <x v="5"/>
    <x v="1"/>
  </r>
  <r>
    <n v="3344074"/>
    <n v="40386293"/>
    <x v="25"/>
    <x v="2"/>
    <s v="Hightower, James"/>
    <x v="5"/>
    <s v="Naloxone (NARCAN) injection"/>
    <s v="0.4 mg"/>
    <d v="2021-10-05T00:00:00"/>
    <s v="23:34:43"/>
    <x v="8"/>
    <x v="5"/>
    <n v="9"/>
    <x v="5"/>
    <d v="2021-10-05T00:00:00"/>
    <d v="1899-12-30T00:06:28"/>
    <d v="2021-10-05T23:34:43"/>
    <d v="2021-10-05T00:06:28"/>
    <d v="1899-12-30T23:28:15"/>
    <n v="0.97795138888614019"/>
    <x v="2"/>
    <x v="1"/>
  </r>
  <r>
    <n v="6641819"/>
    <n v="41312514"/>
    <x v="11"/>
    <x v="0"/>
    <s v="Clark, Harry"/>
    <x v="0"/>
    <s v="Naloxone (NARCAN) injection"/>
    <s v="0.4 mg"/>
    <d v="2021-12-25T00:00:00"/>
    <s v="02:31:29"/>
    <x v="9"/>
    <x v="4"/>
    <n v="10"/>
    <x v="4"/>
    <d v="2021-10-18T00:00:00"/>
    <d v="1899-12-30T16:46:01"/>
    <d v="2021-12-25T02:31:29"/>
    <d v="2021-10-18T16:46:01"/>
    <d v="1900-03-07T09:45:28"/>
    <n v="67.406574074069795"/>
    <x v="2"/>
    <x v="0"/>
  </r>
  <r>
    <n v="4359662"/>
    <n v="44490263"/>
    <x v="75"/>
    <x v="1"/>
    <s v="Prone, Jacob"/>
    <x v="5"/>
    <s v="Naloxone (NARCAN) injection"/>
    <s v="0.4 mg"/>
    <d v="2021-12-03T00:00:00"/>
    <s v="02:23:52"/>
    <x v="8"/>
    <x v="0"/>
    <n v="9"/>
    <x v="0"/>
    <d v="2021-12-02T00:00:00"/>
    <d v="1899-12-30T23:12:32"/>
    <d v="2021-12-03T02:23:52"/>
    <d v="2021-12-02T23:12:32"/>
    <d v="1899-12-30T03:11:20"/>
    <n v="0.13287037036934635"/>
    <x v="3"/>
    <x v="0"/>
  </r>
  <r>
    <n v="7503682"/>
    <n v="41116949"/>
    <x v="81"/>
    <x v="0"/>
    <s v="King, Denise"/>
    <x v="4"/>
    <s v="Naloxone (NARCAN) injection"/>
    <s v="0.4 mg"/>
    <d v="2021-12-15T00:00:00"/>
    <s v="13:57:42"/>
    <x v="5"/>
    <x v="12"/>
    <n v="14"/>
    <x v="2"/>
    <d v="2021-12-15T00:00:00"/>
    <d v="1899-12-30T03:10:49"/>
    <d v="2021-12-15T13:57:42"/>
    <d v="2021-12-15T03:10:49"/>
    <d v="1899-12-30T10:46:53"/>
    <n v="0.44922453703475185"/>
    <x v="4"/>
    <x v="0"/>
  </r>
  <r>
    <n v="2635049"/>
    <n v="41498527"/>
    <x v="23"/>
    <x v="0"/>
    <s v="Smith, Jane"/>
    <x v="0"/>
    <s v="Naloxone (NARCAN) injection"/>
    <s v="0.4 mg"/>
    <d v="2021-12-27T00:00:00"/>
    <s v="02:45:22"/>
    <x v="8"/>
    <x v="0"/>
    <n v="9"/>
    <x v="0"/>
    <d v="2021-12-27T00:00:00"/>
    <d v="1899-12-30T00:32:54"/>
    <d v="2021-12-27T02:45:22"/>
    <d v="2021-12-27T00:32:54"/>
    <d v="1899-12-30T02:12:28"/>
    <n v="9.1990740736946464E-2"/>
    <x v="5"/>
    <x v="0"/>
  </r>
  <r>
    <n v="7354055"/>
    <n v="43037634"/>
    <x v="15"/>
    <x v="2"/>
    <s v="Crash, Thomas"/>
    <x v="5"/>
    <s v="Naloxone (NARCAN) injection"/>
    <s v="0.4 mg"/>
    <d v="2021-12-01T00:00:00"/>
    <s v="07:18:33"/>
    <x v="6"/>
    <x v="9"/>
    <n v="10"/>
    <x v="4"/>
    <d v="2021-12-01T00:00:00"/>
    <d v="1899-12-30T05:56:59"/>
    <d v="2021-12-01T07:18:33"/>
    <d v="2021-12-01T05:56:59"/>
    <d v="1899-12-30T01:21:34"/>
    <n v="5.6643518517375924E-2"/>
    <x v="5"/>
    <x v="0"/>
  </r>
  <r>
    <n v="2891075"/>
    <n v="44744371"/>
    <x v="23"/>
    <x v="0"/>
    <s v="Hashim, Jack"/>
    <x v="5"/>
    <s v="Naloxone (NARCAN) injection"/>
    <s v="0.4 mg"/>
    <d v="2021-01-13T00:00:00"/>
    <s v="05:23:34"/>
    <x v="1"/>
    <x v="1"/>
    <n v="3"/>
    <x v="1"/>
    <m/>
    <m/>
    <d v="2021-01-13T05:23:34"/>
    <d v="1899-12-30T00:00:00"/>
    <m/>
    <n v="0"/>
    <x v="1"/>
    <x v="0"/>
  </r>
  <r>
    <n v="5670810"/>
    <n v="49346527"/>
    <x v="75"/>
    <x v="1"/>
    <s v="King, Denise"/>
    <x v="4"/>
    <s v="Naloxone (NARCAN) injection"/>
    <s v="0.4 mg"/>
    <d v="2021-10-11T00:00:00"/>
    <s v="18:31:05"/>
    <x v="5"/>
    <x v="9"/>
    <n v="10"/>
    <x v="4"/>
    <d v="2021-10-11T00:00:00"/>
    <d v="1899-12-30T07:58:46"/>
    <d v="2021-10-11T18:31:05"/>
    <d v="2021-10-11T07:58:46"/>
    <d v="1899-12-30T10:32:19"/>
    <n v="0.43910879629402189"/>
    <x v="4"/>
    <x v="1"/>
  </r>
  <r>
    <n v="2204067"/>
    <n v="49631887"/>
    <x v="24"/>
    <x v="1"/>
    <s v="Hashim, Jack"/>
    <x v="5"/>
    <s v="Naloxone (NARCAN) injection"/>
    <s v="0.4 mg"/>
    <d v="2021-03-26T00:00:00"/>
    <s v="06:21:16"/>
    <x v="10"/>
    <x v="12"/>
    <n v="14"/>
    <x v="2"/>
    <d v="2021-03-26T00:00:00"/>
    <d v="1899-12-30T05:01:56"/>
    <d v="2021-03-26T06:21:16"/>
    <d v="2021-03-26T05:01:56"/>
    <d v="1899-12-30T01:19:20"/>
    <n v="5.5092592592700385E-2"/>
    <x v="5"/>
    <x v="1"/>
  </r>
  <r>
    <n v="6570967"/>
    <n v="42827234"/>
    <x v="65"/>
    <x v="2"/>
    <s v="Baker, Julia"/>
    <x v="1"/>
    <s v="Naloxone (NARCAN) injection"/>
    <s v="0.4 mg"/>
    <d v="2021-01-22T00:00:00"/>
    <s v="23:43:20"/>
    <x v="4"/>
    <x v="11"/>
    <n v="9"/>
    <x v="0"/>
    <d v="2021-01-22T00:00:00"/>
    <d v="1899-12-30T13:08:35"/>
    <d v="2021-01-22T23:43:20"/>
    <d v="2021-01-22T13:08:35"/>
    <d v="1899-12-30T10:34:45"/>
    <n v="0.44079861111094942"/>
    <x v="4"/>
    <x v="1"/>
  </r>
  <r>
    <n v="5888472"/>
    <n v="40650633"/>
    <x v="65"/>
    <x v="2"/>
    <s v="Franklin, Doris"/>
    <x v="0"/>
    <s v="Naloxone (NARCAN) injection"/>
    <s v="0.4 mg"/>
    <d v="2021-04-27T00:00:00"/>
    <s v="23:30:55"/>
    <x v="2"/>
    <x v="10"/>
    <n v="9"/>
    <x v="5"/>
    <d v="2021-04-27T00:00:00"/>
    <d v="1899-12-30T12:27:17"/>
    <d v="2021-04-27T23:30:55"/>
    <d v="2021-04-27T12:27:17"/>
    <d v="1899-12-30T11:03:38"/>
    <n v="0.46085648148437031"/>
    <x v="4"/>
    <x v="0"/>
  </r>
  <r>
    <n v="1249248"/>
    <n v="47942623"/>
    <x v="60"/>
    <x v="2"/>
    <s v="Smith, Jane"/>
    <x v="0"/>
    <s v="Naloxone (NARCAN) injection"/>
    <s v="0.4 mg"/>
    <d v="2021-05-02T00:00:00"/>
    <s v="13:29:39"/>
    <x v="7"/>
    <x v="10"/>
    <n v="9"/>
    <x v="5"/>
    <d v="2021-05-02T00:00:00"/>
    <d v="1899-12-30T11:11:11"/>
    <d v="2021-05-02T13:29:39"/>
    <d v="2021-05-02T11:11:11"/>
    <d v="1899-12-30T02:18:28"/>
    <n v="9.615740740991896E-2"/>
    <x v="5"/>
    <x v="0"/>
  </r>
  <r>
    <n v="6194362"/>
    <n v="43071927"/>
    <x v="76"/>
    <x v="2"/>
    <s v="Gonzalez, Juan"/>
    <x v="0"/>
    <s v="Naloxone (NARCAN) injection"/>
    <s v="0.4 mg"/>
    <d v="2021-03-09T00:00:00"/>
    <s v="13:46:15"/>
    <x v="5"/>
    <x v="10"/>
    <n v="9"/>
    <x v="5"/>
    <d v="2021-03-09T00:00:00"/>
    <d v="1899-12-30T11:26:27"/>
    <d v="2021-03-09T13:46:15"/>
    <d v="2021-03-09T11:26:27"/>
    <d v="1899-12-30T02:19:48"/>
    <n v="9.7083333326736465E-2"/>
    <x v="5"/>
    <x v="0"/>
  </r>
  <r>
    <n v="5798733"/>
    <n v="45097086"/>
    <x v="49"/>
    <x v="2"/>
    <s v="Johnson, Claudia"/>
    <x v="2"/>
    <s v="Naloxone (NARCAN) injection"/>
    <s v="0.4 mg"/>
    <d v="2021-09-20T00:00:00"/>
    <s v="23:44:16"/>
    <x v="2"/>
    <x v="4"/>
    <n v="10"/>
    <x v="4"/>
    <d v="2021-09-20T00:00:00"/>
    <d v="1899-12-30T16:10:42"/>
    <d v="2021-09-20T23:44:16"/>
    <d v="2021-09-20T16:10:42"/>
    <d v="1899-12-30T07:33:34"/>
    <n v="0.314976851848769"/>
    <x v="0"/>
    <x v="0"/>
  </r>
  <r>
    <n v="2437785"/>
    <n v="44510977"/>
    <x v="33"/>
    <x v="1"/>
    <s v="Smith, Jane"/>
    <x v="0"/>
    <s v="Naloxone (NARCAN) injection"/>
    <s v="0.4 mg"/>
    <d v="2021-10-18T00:00:00"/>
    <s v="18:32:13"/>
    <x v="1"/>
    <x v="1"/>
    <n v="3"/>
    <x v="1"/>
    <m/>
    <m/>
    <d v="2021-10-18T18:32:13"/>
    <d v="1899-12-30T00:00:00"/>
    <m/>
    <n v="0"/>
    <x v="1"/>
    <x v="0"/>
  </r>
  <r>
    <n v="8182472"/>
    <n v="40458130"/>
    <x v="31"/>
    <x v="2"/>
    <s v="Hashim, Jack"/>
    <x v="5"/>
    <s v="Naloxone (NARCAN) injection"/>
    <s v="0.4 mg"/>
    <d v="2021-11-29T00:00:00"/>
    <s v="17:34:55"/>
    <x v="0"/>
    <x v="0"/>
    <n v="9"/>
    <x v="0"/>
    <d v="2021-02-24T00:00:00"/>
    <d v="1899-12-30T07:44:48"/>
    <d v="2021-11-29T17:34:55"/>
    <d v="2021-02-24T07:44:48"/>
    <d v="1900-10-04T09:50:07"/>
    <n v="278.40980324074189"/>
    <x v="2"/>
    <x v="0"/>
  </r>
  <r>
    <n v="3286931"/>
    <n v="45280791"/>
    <x v="9"/>
    <x v="0"/>
    <s v="Baker, Julia"/>
    <x v="1"/>
    <s v="Naloxone (NARCAN) injection"/>
    <s v="0.4 mg"/>
    <d v="2021-12-22T00:00:00"/>
    <s v="10:10:08"/>
    <x v="10"/>
    <x v="7"/>
    <n v="9"/>
    <x v="5"/>
    <d v="2021-12-22T00:00:00"/>
    <d v="1899-12-30T09:36:21"/>
    <d v="2021-12-22T10:10:08"/>
    <d v="2021-12-22T09:36:21"/>
    <d v="1899-12-30T00:33:47"/>
    <n v="2.3460648146283347E-2"/>
    <x v="5"/>
    <x v="1"/>
  </r>
  <r>
    <n v="7620034"/>
    <n v="40963056"/>
    <x v="9"/>
    <x v="0"/>
    <s v="Franklin, Doris"/>
    <x v="0"/>
    <s v="Naloxone (NARCAN) injection"/>
    <s v="0.4 mg"/>
    <d v="2021-10-11T00:00:00"/>
    <s v="09:56:54"/>
    <x v="0"/>
    <x v="4"/>
    <n v="10"/>
    <x v="4"/>
    <d v="2021-09-22T00:00:00"/>
    <d v="1899-12-30T03:32:35"/>
    <d v="2021-10-11T09:56:54"/>
    <d v="2021-09-22T03:32:35"/>
    <d v="1900-01-18T06:24:19"/>
    <n v="19.266886574070668"/>
    <x v="2"/>
    <x v="0"/>
  </r>
  <r>
    <n v="8393442"/>
    <n v="44601176"/>
    <x v="17"/>
    <x v="1"/>
    <s v="Carter, Ellen"/>
    <x v="1"/>
    <s v="Naloxone (NARCAN) injection"/>
    <s v="0.4 mg"/>
    <d v="2021-07-07T00:00:00"/>
    <s v="19:26:25"/>
    <x v="1"/>
    <x v="1"/>
    <n v="3"/>
    <x v="1"/>
    <m/>
    <m/>
    <d v="2021-07-07T19:26:25"/>
    <d v="1899-12-30T00:00:00"/>
    <m/>
    <n v="0"/>
    <x v="1"/>
    <x v="0"/>
  </r>
  <r>
    <n v="7935100"/>
    <n v="40187995"/>
    <x v="27"/>
    <x v="1"/>
    <s v="Bauman, Eric"/>
    <x v="3"/>
    <s v="Naloxone (NARCAN) injection"/>
    <s v="0.4 mg"/>
    <d v="2021-06-27T00:00:00"/>
    <s v="16:13:12"/>
    <x v="7"/>
    <x v="10"/>
    <n v="9"/>
    <x v="5"/>
    <d v="2021-04-01T00:00:00"/>
    <d v="1899-12-30T04:12:12"/>
    <d v="2021-06-27T16:13:12"/>
    <d v="2021-04-01T04:12:12"/>
    <d v="1900-03-27T12:01:00"/>
    <n v="87.500694444446708"/>
    <x v="2"/>
    <x v="0"/>
  </r>
  <r>
    <n v="1522016"/>
    <n v="40156437"/>
    <x v="65"/>
    <x v="2"/>
    <s v="Baker, Julia"/>
    <x v="1"/>
    <s v="Naloxone (NARCAN) injection"/>
    <s v="0.4 mg"/>
    <d v="2021-05-05T00:00:00"/>
    <s v="05:26:32"/>
    <x v="6"/>
    <x v="2"/>
    <n v="14"/>
    <x v="2"/>
    <d v="2021-05-05T00:00:00"/>
    <d v="1899-12-30T04:32:20"/>
    <d v="2021-05-05T05:26:32"/>
    <d v="2021-05-05T04:32:20"/>
    <d v="1899-12-30T00:54:12"/>
    <n v="3.7638888890796807E-2"/>
    <x v="5"/>
    <x v="0"/>
  </r>
  <r>
    <n v="3484456"/>
    <n v="41337146"/>
    <x v="43"/>
    <x v="2"/>
    <s v="Clark, Harry"/>
    <x v="0"/>
    <s v="Naloxone (NARCAN) injection"/>
    <s v="0.4 mg"/>
    <d v="2021-11-25T00:00:00"/>
    <s v="16:43:14"/>
    <x v="11"/>
    <x v="4"/>
    <n v="10"/>
    <x v="4"/>
    <d v="2021-11-25T00:00:00"/>
    <d v="1899-12-30T13:29:40"/>
    <d v="2021-11-25T16:43:14"/>
    <d v="2021-11-25T13:29:40"/>
    <d v="1899-12-30T03:13:34"/>
    <n v="0.13442129630129784"/>
    <x v="3"/>
    <x v="0"/>
  </r>
  <r>
    <n v="2916767"/>
    <n v="42196071"/>
    <x v="12"/>
    <x v="0"/>
    <s v="Hashim, Jack"/>
    <x v="5"/>
    <s v="Naloxone (NARCAN) injection"/>
    <s v="0.4 mg"/>
    <d v="2021-02-08T00:00:00"/>
    <s v="04:23:06"/>
    <x v="10"/>
    <x v="12"/>
    <n v="14"/>
    <x v="2"/>
    <d v="2021-07-07T00:00:00"/>
    <d v="1899-12-30T10:51:03"/>
    <d v="2021-02-08T04:23:06"/>
    <d v="2021-07-07T10:51:03"/>
    <m/>
    <n v="0"/>
    <x v="1"/>
    <x v="1"/>
  </r>
  <r>
    <n v="3793351"/>
    <n v="48279726"/>
    <x v="48"/>
    <x v="2"/>
    <s v="Hightower, James"/>
    <x v="5"/>
    <s v="Naloxone (NARCAN) injection"/>
    <s v="0.4 mg"/>
    <d v="2021-02-26T00:00:00"/>
    <s v="02:25:15"/>
    <x v="9"/>
    <x v="6"/>
    <n v="10"/>
    <x v="6"/>
    <d v="2021-05-29T00:00:00"/>
    <d v="1899-12-30T22:38:07"/>
    <d v="2021-02-26T02:25:15"/>
    <d v="2021-05-29T22:38:07"/>
    <m/>
    <n v="0"/>
    <x v="1"/>
    <x v="0"/>
  </r>
  <r>
    <n v="6464110"/>
    <n v="47631460"/>
    <x v="21"/>
    <x v="1"/>
    <s v="King, Denise"/>
    <x v="4"/>
    <s v="Naloxone (NARCAN) injection"/>
    <s v="0.4 mg"/>
    <d v="2021-01-22T00:00:00"/>
    <s v="01:51:38"/>
    <x v="5"/>
    <x v="11"/>
    <n v="9"/>
    <x v="0"/>
    <d v="2021-01-22T00:00:00"/>
    <d v="1899-12-30T00:03:54"/>
    <d v="2021-01-22T01:51:38"/>
    <d v="2021-01-22T00:03:54"/>
    <d v="1899-12-30T01:47:44"/>
    <n v="7.4814814812270924E-2"/>
    <x v="5"/>
    <x v="0"/>
  </r>
  <r>
    <n v="3077214"/>
    <n v="46351909"/>
    <x v="82"/>
    <x v="1"/>
    <s v="Graham, Martha"/>
    <x v="2"/>
    <s v="Naloxone (NARCAN) injection"/>
    <s v="0.4 mg"/>
    <d v="2021-09-10T00:00:00"/>
    <s v="09:29:23"/>
    <x v="4"/>
    <x v="5"/>
    <n v="9"/>
    <x v="5"/>
    <d v="2021-09-10T00:00:00"/>
    <d v="1899-12-30T08:47:17"/>
    <d v="2021-09-10T09:29:23"/>
    <d v="2021-09-10T08:47:17"/>
    <d v="1899-12-30T00:42:06"/>
    <n v="2.9236111106001772E-2"/>
    <x v="5"/>
    <x v="1"/>
  </r>
  <r>
    <n v="6687305"/>
    <n v="48348698"/>
    <x v="24"/>
    <x v="1"/>
    <s v="Baker, Julia"/>
    <x v="1"/>
    <s v="Naloxone (NARCAN) injection"/>
    <s v="0.4 mg"/>
    <d v="2021-04-01T00:00:00"/>
    <s v="15:05:18"/>
    <x v="1"/>
    <x v="1"/>
    <n v="3"/>
    <x v="1"/>
    <m/>
    <m/>
    <d v="2021-04-01T15:05:18"/>
    <d v="1899-12-30T00:00:00"/>
    <m/>
    <n v="0"/>
    <x v="1"/>
    <x v="0"/>
  </r>
  <r>
    <n v="3664075"/>
    <n v="46657708"/>
    <x v="27"/>
    <x v="1"/>
    <s v="Davidson, Darnell"/>
    <x v="1"/>
    <s v="Naloxone (NARCAN) injection"/>
    <s v="0.4 mg"/>
    <d v="2021-05-29T00:00:00"/>
    <s v="23:46:51"/>
    <x v="1"/>
    <x v="1"/>
    <n v="3"/>
    <x v="1"/>
    <m/>
    <m/>
    <d v="2021-05-29T23:46:51"/>
    <d v="1899-12-30T00:00:00"/>
    <m/>
    <n v="0"/>
    <x v="1"/>
    <x v="0"/>
  </r>
  <r>
    <n v="8551624"/>
    <n v="46178208"/>
    <x v="36"/>
    <x v="2"/>
    <s v="Prone, Jacob"/>
    <x v="5"/>
    <s v="Naloxone (NARCAN) injection"/>
    <s v="0.4 mg"/>
    <d v="2021-09-11T00:00:00"/>
    <s v="08:06:05"/>
    <x v="6"/>
    <x v="10"/>
    <n v="9"/>
    <x v="5"/>
    <d v="2021-09-11T00:00:00"/>
    <d v="1899-12-30T06:12:32"/>
    <d v="2021-09-11T08:06:05"/>
    <d v="2021-09-11T06:12:32"/>
    <d v="1899-12-30T01:53:33"/>
    <n v="7.8854166669771075E-2"/>
    <x v="5"/>
    <x v="0"/>
  </r>
  <r>
    <n v="3010059"/>
    <n v="45483720"/>
    <x v="55"/>
    <x v="0"/>
    <s v="Hinchcliff, Sally"/>
    <x v="2"/>
    <s v="Naloxone (NARCAN) injection"/>
    <s v="0.4 mg"/>
    <d v="2021-09-17T00:00:00"/>
    <s v="19:17:04"/>
    <x v="2"/>
    <x v="5"/>
    <n v="9"/>
    <x v="5"/>
    <d v="2021-09-17T00:00:00"/>
    <d v="1899-12-30T01:16:32"/>
    <d v="2021-09-17T19:17:04"/>
    <d v="2021-09-17T01:16:32"/>
    <d v="1899-12-30T18:00:32"/>
    <n v="0.75037037037691334"/>
    <x v="2"/>
    <x v="0"/>
  </r>
  <r>
    <n v="5412002"/>
    <n v="44718479"/>
    <x v="54"/>
    <x v="2"/>
    <s v="Hinchcliff, Sally"/>
    <x v="2"/>
    <s v="Naloxone (NARCAN) injection"/>
    <s v="0.4 mg"/>
    <d v="2021-10-05T00:00:00"/>
    <s v="05:27:40"/>
    <x v="2"/>
    <x v="6"/>
    <n v="10"/>
    <x v="6"/>
    <d v="2021-10-05T00:00:00"/>
    <d v="1899-12-30T04:23:10"/>
    <d v="2021-10-05T05:27:40"/>
    <d v="2021-10-05T04:23:10"/>
    <d v="1899-12-30T01:04:30"/>
    <n v="4.4791666667151731E-2"/>
    <x v="5"/>
    <x v="0"/>
  </r>
  <r>
    <n v="8575599"/>
    <n v="49425940"/>
    <x v="12"/>
    <x v="0"/>
    <s v="Clark, Harry"/>
    <x v="0"/>
    <s v="Naloxone (NARCAN) injection"/>
    <s v="0.4 mg"/>
    <d v="2021-05-26T00:00:00"/>
    <s v="05:16:26"/>
    <x v="5"/>
    <x v="13"/>
    <n v="10"/>
    <x v="6"/>
    <d v="2021-05-26T00:00:00"/>
    <d v="1899-12-30T00:13:15"/>
    <d v="2021-05-26T05:16:26"/>
    <d v="2021-05-26T00:13:15"/>
    <d v="1899-12-30T05:03:11"/>
    <n v="0.21054398148407927"/>
    <x v="3"/>
    <x v="1"/>
  </r>
  <r>
    <n v="7041507"/>
    <n v="49054035"/>
    <x v="31"/>
    <x v="2"/>
    <s v="Hinchcliff, Sally"/>
    <x v="2"/>
    <s v="Naloxone (NARCAN) injection"/>
    <s v="0.4 mg"/>
    <d v="2021-06-21T00:00:00"/>
    <s v="09:57:02"/>
    <x v="5"/>
    <x v="9"/>
    <n v="10"/>
    <x v="4"/>
    <d v="2021-06-21T00:00:00"/>
    <d v="1899-12-30T04:30:28"/>
    <d v="2021-06-21T09:57:02"/>
    <d v="2021-06-21T04:30:28"/>
    <d v="1899-12-30T05:26:34"/>
    <n v="0.22678240740788169"/>
    <x v="3"/>
    <x v="0"/>
  </r>
  <r>
    <n v="7568005"/>
    <n v="47604521"/>
    <x v="44"/>
    <x v="0"/>
    <s v="Green, Marc"/>
    <x v="3"/>
    <s v="Naloxone (NARCAN) injection"/>
    <s v="0.4 mg"/>
    <d v="2021-09-22T00:00:00"/>
    <s v="17:02:44"/>
    <x v="1"/>
    <x v="1"/>
    <n v="3"/>
    <x v="1"/>
    <m/>
    <m/>
    <d v="2021-09-22T17:02:44"/>
    <d v="1899-12-30T00:00:00"/>
    <m/>
    <n v="0"/>
    <x v="1"/>
    <x v="0"/>
  </r>
  <r>
    <n v="2951582"/>
    <n v="48745147"/>
    <x v="80"/>
    <x v="1"/>
    <s v="Martin, Barry"/>
    <x v="7"/>
    <s v="Naloxone (NARCAN) injection"/>
    <s v="0.4 mg"/>
    <d v="2021-08-31T00:00:00"/>
    <s v="09:52:21"/>
    <x v="10"/>
    <x v="10"/>
    <n v="9"/>
    <x v="5"/>
    <d v="2021-08-31T00:00:00"/>
    <d v="1899-12-30T07:42:53"/>
    <d v="2021-08-31T09:52:21"/>
    <d v="2021-08-31T07:42:53"/>
    <d v="1899-12-30T02:09:28"/>
    <n v="8.9907407404098194E-2"/>
    <x v="5"/>
    <x v="1"/>
  </r>
  <r>
    <n v="3416771"/>
    <n v="44868133"/>
    <x v="44"/>
    <x v="0"/>
    <s v="King, Denise"/>
    <x v="4"/>
    <s v="Naloxone (NARCAN) injection"/>
    <s v="0.4 mg"/>
    <d v="2021-06-09T00:00:00"/>
    <s v="03:38:52"/>
    <x v="5"/>
    <x v="0"/>
    <n v="9"/>
    <x v="0"/>
    <d v="2021-06-09T00:00:00"/>
    <d v="1899-12-30T01:54:56"/>
    <d v="2021-06-09T03:38:52"/>
    <d v="2021-06-09T01:54:56"/>
    <d v="1899-12-30T01:43:56"/>
    <n v="7.2175925924966577E-2"/>
    <x v="5"/>
    <x v="1"/>
  </r>
  <r>
    <n v="8319542"/>
    <n v="45450849"/>
    <x v="66"/>
    <x v="1"/>
    <s v="Hinchcliff, Sally"/>
    <x v="2"/>
    <s v="Naloxone (NARCAN) injection"/>
    <s v="0.4 mg"/>
    <d v="2021-01-12T00:00:00"/>
    <s v="01:07:24"/>
    <x v="2"/>
    <x v="14"/>
    <n v="9"/>
    <x v="0"/>
    <d v="2021-03-18T00:00:00"/>
    <d v="1899-12-30T03:42:50"/>
    <d v="2021-01-12T01:07:24"/>
    <d v="2021-03-18T03:42:50"/>
    <m/>
    <n v="0"/>
    <x v="1"/>
    <x v="1"/>
  </r>
  <r>
    <n v="5191333"/>
    <n v="46796930"/>
    <x v="57"/>
    <x v="0"/>
    <s v="Hinchcliff, Sally"/>
    <x v="2"/>
    <s v="Naloxone (NARCAN) injection"/>
    <s v="0.4 mg"/>
    <d v="2021-04-06T00:00:00"/>
    <s v="10:20:10"/>
    <x v="2"/>
    <x v="12"/>
    <n v="14"/>
    <x v="2"/>
    <d v="2021-04-06T00:00:00"/>
    <d v="1899-12-30T08:39:22"/>
    <d v="2021-04-06T10:20:10"/>
    <d v="2021-04-06T08:39:22"/>
    <d v="1899-12-30T01:40:48"/>
    <n v="6.9999999999708962E-2"/>
    <x v="5"/>
    <x v="0"/>
  </r>
  <r>
    <n v="3214603"/>
    <n v="40901746"/>
    <x v="66"/>
    <x v="1"/>
    <s v="Graham, Martha"/>
    <x v="2"/>
    <s v="Naloxone (NARCAN) injection"/>
    <s v="0.4 mg"/>
    <d v="2021-08-30T00:00:00"/>
    <s v="22:56:53"/>
    <x v="7"/>
    <x v="13"/>
    <n v="10"/>
    <x v="6"/>
    <d v="2021-08-30T00:00:00"/>
    <d v="1899-12-30T17:32:41"/>
    <d v="2021-08-30T22:56:53"/>
    <d v="2021-08-30T17:32:41"/>
    <d v="1899-12-30T05:24:12"/>
    <n v="0.22513888889079681"/>
    <x v="3"/>
    <x v="0"/>
  </r>
  <r>
    <n v="3791882"/>
    <n v="44052537"/>
    <x v="13"/>
    <x v="1"/>
    <s v="Hightower, James"/>
    <x v="5"/>
    <s v="Naloxone (NARCAN) injection"/>
    <s v="0.4 mg"/>
    <d v="2021-10-13T00:00:00"/>
    <s v="20:48:36"/>
    <x v="3"/>
    <x v="0"/>
    <n v="9"/>
    <x v="0"/>
    <d v="2021-10-13T00:00:00"/>
    <d v="1899-12-30T04:54:03"/>
    <d v="2021-10-13T20:48:36"/>
    <d v="2021-10-13T04:54:03"/>
    <d v="1899-12-30T15:54:33"/>
    <n v="0.66288194444496185"/>
    <x v="2"/>
    <x v="0"/>
  </r>
  <r>
    <n v="4069150"/>
    <n v="42878095"/>
    <x v="67"/>
    <x v="1"/>
    <s v="Baker, Julia"/>
    <x v="1"/>
    <s v="Naloxone (NARCAN) injection"/>
    <s v="0.4 mg"/>
    <d v="2021-06-09T00:00:00"/>
    <s v="16:44:55"/>
    <x v="4"/>
    <x v="5"/>
    <n v="9"/>
    <x v="5"/>
    <d v="2021-06-09T00:00:00"/>
    <d v="1899-12-30T11:33:14"/>
    <d v="2021-06-09T16:44:55"/>
    <d v="2021-06-09T11:33:14"/>
    <d v="1899-12-30T05:11:41"/>
    <n v="0.21644675925927004"/>
    <x v="3"/>
    <x v="0"/>
  </r>
  <r>
    <n v="8533408"/>
    <n v="42194497"/>
    <x v="79"/>
    <x v="1"/>
    <s v="Patel, Ashish"/>
    <x v="7"/>
    <s v="Naloxone (NARCAN) injection"/>
    <s v="0.4 mg"/>
    <d v="2021-03-10T00:00:00"/>
    <s v="17:44:30"/>
    <x v="2"/>
    <x v="7"/>
    <n v="9"/>
    <x v="5"/>
    <d v="2021-09-02T00:00:00"/>
    <d v="1899-12-30T05:01:57"/>
    <d v="2021-03-10T17:44:30"/>
    <d v="2021-09-02T05:01:57"/>
    <m/>
    <n v="0"/>
    <x v="1"/>
    <x v="0"/>
  </r>
  <r>
    <n v="5810602"/>
    <n v="49388055"/>
    <x v="13"/>
    <x v="1"/>
    <s v="Bauman, Eric"/>
    <x v="3"/>
    <s v="Naloxone (NARCAN) injection"/>
    <s v="0.4 mg"/>
    <d v="2021-02-10T00:00:00"/>
    <s v="11:04:16"/>
    <x v="9"/>
    <x v="6"/>
    <n v="10"/>
    <x v="6"/>
    <d v="2021-08-25T00:00:00"/>
    <d v="1899-12-30T04:10:04"/>
    <d v="2021-02-10T11:04:16"/>
    <d v="2021-08-25T04:10:04"/>
    <m/>
    <n v="0"/>
    <x v="1"/>
    <x v="0"/>
  </r>
  <r>
    <n v="7547147"/>
    <n v="41969305"/>
    <x v="5"/>
    <x v="2"/>
    <s v="Hashim, Jack"/>
    <x v="5"/>
    <s v="Naloxone (NARCAN) injection"/>
    <s v="0.4 mg"/>
    <d v="2021-02-25T00:00:00"/>
    <s v="10:12:23"/>
    <x v="7"/>
    <x v="9"/>
    <n v="10"/>
    <x v="4"/>
    <d v="2021-02-25T00:00:00"/>
    <d v="1899-12-30T09:56:35"/>
    <d v="2021-02-25T10:12:23"/>
    <d v="2021-02-25T09:56:35"/>
    <d v="1899-12-30T00:15:48"/>
    <n v="1.0972222218697425E-2"/>
    <x v="5"/>
    <x v="0"/>
  </r>
  <r>
    <n v="8016427"/>
    <n v="47543843"/>
    <x v="83"/>
    <x v="2"/>
    <s v="Smith, Jane"/>
    <x v="0"/>
    <s v="Naloxone (NARCAN) injection"/>
    <s v="0.4 mg"/>
    <d v="2021-02-03T00:00:00"/>
    <s v="18:54:47"/>
    <x v="8"/>
    <x v="9"/>
    <n v="10"/>
    <x v="4"/>
    <d v="2021-02-03T00:00:00"/>
    <d v="1899-12-30T12:00:40"/>
    <d v="2021-02-03T18:54:47"/>
    <d v="2021-02-03T12:00:40"/>
    <d v="1899-12-30T06:54:07"/>
    <n v="0.28758101852145046"/>
    <x v="0"/>
    <x v="0"/>
  </r>
  <r>
    <n v="6592341"/>
    <n v="41110074"/>
    <x v="21"/>
    <x v="1"/>
    <s v="Davidson, Darnell"/>
    <x v="1"/>
    <s v="Naloxone (NARCAN) injection"/>
    <s v="0.4 mg"/>
    <d v="2021-03-21T00:00:00"/>
    <s v="09:26:50"/>
    <x v="7"/>
    <x v="11"/>
    <n v="9"/>
    <x v="0"/>
    <d v="2021-03-21T00:00:00"/>
    <d v="1899-12-30T03:22:38"/>
    <d v="2021-03-21T09:26:50"/>
    <d v="2021-03-21T03:22:38"/>
    <d v="1899-12-30T06:04:12"/>
    <n v="0.25291666666453239"/>
    <x v="0"/>
    <x v="0"/>
  </r>
  <r>
    <n v="5540950"/>
    <n v="48824649"/>
    <x v="52"/>
    <x v="0"/>
    <s v="Crash, Thomas"/>
    <x v="5"/>
    <s v="Naloxone (NARCAN) injection"/>
    <s v="0.4 mg"/>
    <d v="2021-03-15T00:00:00"/>
    <s v="10:14:29"/>
    <x v="3"/>
    <x v="8"/>
    <n v="10"/>
    <x v="4"/>
    <d v="2021-03-15T00:00:00"/>
    <d v="1899-12-30T08:22:32"/>
    <d v="2021-03-15T10:14:29"/>
    <d v="2021-03-15T08:22:32"/>
    <d v="1899-12-30T01:51:57"/>
    <n v="7.7743055553582963E-2"/>
    <x v="5"/>
    <x v="0"/>
  </r>
  <r>
    <n v="2883061"/>
    <n v="40647587"/>
    <x v="22"/>
    <x v="1"/>
    <s v="Hashim, Jack"/>
    <x v="5"/>
    <s v="Naloxone (NARCAN) injection"/>
    <s v="0.4 mg"/>
    <d v="2021-04-22T00:00:00"/>
    <s v="12:54:43"/>
    <x v="10"/>
    <x v="3"/>
    <n v="12"/>
    <x v="3"/>
    <d v="2021-04-22T00:00:00"/>
    <d v="1899-12-30T06:12:17"/>
    <d v="2021-04-22T12:54:43"/>
    <d v="2021-04-22T06:12:17"/>
    <d v="1899-12-30T06:42:26"/>
    <n v="0.27946759259066312"/>
    <x v="0"/>
    <x v="0"/>
  </r>
  <r>
    <n v="4594599"/>
    <n v="40974957"/>
    <x v="10"/>
    <x v="2"/>
    <s v="Davidson, Darnell"/>
    <x v="1"/>
    <s v="Naloxone (NARCAN) injection"/>
    <s v="0.4 mg"/>
    <d v="2021-03-05T00:00:00"/>
    <s v="16:22:10"/>
    <x v="6"/>
    <x v="12"/>
    <n v="14"/>
    <x v="2"/>
    <d v="2021-09-20T00:00:00"/>
    <d v="1899-12-30T12:18:20"/>
    <d v="2021-03-05T16:22:10"/>
    <d v="2021-09-20T12:18:20"/>
    <m/>
    <n v="0"/>
    <x v="1"/>
    <x v="0"/>
  </r>
  <r>
    <n v="3746936"/>
    <n v="49846527"/>
    <x v="55"/>
    <x v="0"/>
    <s v="Johnson, Claudia"/>
    <x v="2"/>
    <s v="Naloxone (NARCAN) injection"/>
    <s v="0.4 mg"/>
    <d v="2021-10-22T00:00:00"/>
    <s v="05:25:35"/>
    <x v="11"/>
    <x v="10"/>
    <n v="9"/>
    <x v="5"/>
    <d v="2021-10-22T00:00:00"/>
    <d v="1899-12-30T04:30:22"/>
    <d v="2021-10-22T05:25:35"/>
    <d v="2021-10-22T04:30:22"/>
    <d v="1899-12-30T00:55:13"/>
    <n v="3.8344907407008577E-2"/>
    <x v="5"/>
    <x v="0"/>
  </r>
  <r>
    <n v="2565594"/>
    <n v="46787239"/>
    <x v="84"/>
    <x v="1"/>
    <s v="Patel, Ashish"/>
    <x v="7"/>
    <s v="Naloxone (NARCAN) injection"/>
    <s v="0.4 mg"/>
    <d v="2021-11-26T00:00:00"/>
    <s v="00:05:46"/>
    <x v="11"/>
    <x v="5"/>
    <n v="9"/>
    <x v="5"/>
    <d v="2021-11-25T00:00:00"/>
    <d v="1899-12-30T22:58:02"/>
    <d v="2021-11-26T00:05:46"/>
    <d v="2021-11-25T22:58:02"/>
    <d v="1899-12-30T01:07:44"/>
    <n v="4.7037037031259388E-2"/>
    <x v="5"/>
    <x v="0"/>
  </r>
  <r>
    <n v="1236546"/>
    <n v="47133131"/>
    <x v="35"/>
    <x v="2"/>
    <s v="Smith, Jane"/>
    <x v="0"/>
    <s v="Naloxone (NARCAN) injection"/>
    <s v="0.4 mg"/>
    <d v="2021-01-26T00:00:00"/>
    <s v="04:51:33"/>
    <x v="10"/>
    <x v="14"/>
    <n v="9"/>
    <x v="0"/>
    <d v="2021-01-26T00:00:00"/>
    <d v="1899-12-30T03:21:48"/>
    <d v="2021-01-26T04:51:33"/>
    <d v="2021-01-26T03:21:48"/>
    <d v="1899-12-30T01:29:45"/>
    <n v="6.2326388884685002E-2"/>
    <x v="5"/>
    <x v="1"/>
  </r>
  <r>
    <n v="1509081"/>
    <n v="46763560"/>
    <x v="64"/>
    <x v="0"/>
    <s v="Hightower, James"/>
    <x v="5"/>
    <s v="Naloxone (NARCAN) injection"/>
    <s v="0.4 mg"/>
    <d v="2021-10-29T00:00:00"/>
    <s v="17:23:29"/>
    <x v="11"/>
    <x v="0"/>
    <n v="9"/>
    <x v="0"/>
    <d v="2021-10-29T00:00:00"/>
    <d v="1899-12-30T13:20:07"/>
    <d v="2021-10-29T17:23:29"/>
    <d v="2021-10-29T13:20:07"/>
    <d v="1899-12-30T04:03:22"/>
    <n v="0.16900462962803431"/>
    <x v="3"/>
    <x v="0"/>
  </r>
  <r>
    <n v="2638902"/>
    <n v="44311092"/>
    <x v="3"/>
    <x v="1"/>
    <s v="Hashim, Jack"/>
    <x v="5"/>
    <s v="Naloxone (NARCAN) injection"/>
    <s v="0.4 mg"/>
    <d v="2021-04-21T00:00:00"/>
    <s v="13:50:04"/>
    <x v="10"/>
    <x v="8"/>
    <n v="10"/>
    <x v="4"/>
    <d v="2021-04-21T00:00:00"/>
    <d v="1899-12-30T11:54:36"/>
    <d v="2021-04-21T13:50:04"/>
    <d v="2021-04-21T11:54:36"/>
    <d v="1899-12-30T01:55:28"/>
    <n v="8.0185185186564922E-2"/>
    <x v="5"/>
    <x v="1"/>
  </r>
  <r>
    <n v="1218406"/>
    <n v="46544133"/>
    <x v="49"/>
    <x v="2"/>
    <s v="Johnson, Claudia"/>
    <x v="2"/>
    <s v="Naloxone (NARCAN) injection"/>
    <s v="0.4 mg"/>
    <d v="2021-12-18T00:00:00"/>
    <s v="07:14:16"/>
    <x v="3"/>
    <x v="14"/>
    <n v="9"/>
    <x v="0"/>
    <d v="2021-12-18T00:00:00"/>
    <d v="1899-12-30T02:32:34"/>
    <d v="2021-12-18T07:14:16"/>
    <d v="2021-12-18T02:32:34"/>
    <d v="1899-12-30T04:41:42"/>
    <n v="0.19562500000029104"/>
    <x v="3"/>
    <x v="0"/>
  </r>
  <r>
    <n v="7212681"/>
    <n v="43683214"/>
    <x v="85"/>
    <x v="1"/>
    <s v="Clark, Harry"/>
    <x v="0"/>
    <s v="Naloxone (NARCAN) injection"/>
    <s v="0.4 mg"/>
    <d v="2021-01-09T00:00:00"/>
    <s v="11:11:33"/>
    <x v="7"/>
    <x v="10"/>
    <n v="9"/>
    <x v="5"/>
    <d v="2021-01-09T00:00:00"/>
    <d v="1899-12-30T09:59:20"/>
    <d v="2021-01-09T11:11:33"/>
    <d v="2021-01-09T09:59:20"/>
    <d v="1899-12-30T01:12:13"/>
    <n v="5.0150462964666076E-2"/>
    <x v="5"/>
    <x v="0"/>
  </r>
  <r>
    <n v="1542231"/>
    <n v="48985798"/>
    <x v="75"/>
    <x v="1"/>
    <s v="Green, Marc"/>
    <x v="3"/>
    <s v="Naloxone (NARCAN) injection"/>
    <s v="0.4 mg"/>
    <d v="2021-10-31T00:00:00"/>
    <s v="21:29:30"/>
    <x v="6"/>
    <x v="8"/>
    <n v="10"/>
    <x v="4"/>
    <d v="2021-10-31T00:00:00"/>
    <d v="1899-12-30T01:15:46"/>
    <d v="2021-10-31T21:29:30"/>
    <d v="2021-10-31T01:15:46"/>
    <d v="1899-12-30T20:13:44"/>
    <n v="0.84287037036847323"/>
    <x v="2"/>
    <x v="0"/>
  </r>
  <r>
    <n v="1104438"/>
    <n v="45962418"/>
    <x v="41"/>
    <x v="2"/>
    <s v="Franklin, Doris"/>
    <x v="0"/>
    <s v="Naloxone (NARCAN) injection"/>
    <s v="0.4 mg"/>
    <d v="2021-07-13T00:00:00"/>
    <s v="09:15:02"/>
    <x v="2"/>
    <x v="10"/>
    <n v="9"/>
    <x v="5"/>
    <d v="2021-07-13T00:00:00"/>
    <d v="1899-12-30T08:45:37"/>
    <d v="2021-07-13T09:15:02"/>
    <d v="2021-07-13T08:45:37"/>
    <d v="1899-12-30T00:29:25"/>
    <n v="2.0428240743058268E-2"/>
    <x v="5"/>
    <x v="0"/>
  </r>
  <r>
    <n v="7696187"/>
    <n v="46059041"/>
    <x v="43"/>
    <x v="2"/>
    <s v="Oliver, Todd"/>
    <x v="3"/>
    <s v="Naloxone (NARCAN) injection"/>
    <s v="0.4 mg"/>
    <d v="2021-12-04T00:00:00"/>
    <s v="08:20:13"/>
    <x v="2"/>
    <x v="0"/>
    <n v="9"/>
    <x v="0"/>
    <d v="2021-12-04T00:00:00"/>
    <d v="1899-12-30T07:49:20"/>
    <d v="2021-12-04T08:20:13"/>
    <d v="2021-12-04T07:49:20"/>
    <d v="1899-12-30T00:30:53"/>
    <n v="2.1446759259561077E-2"/>
    <x v="5"/>
    <x v="1"/>
  </r>
  <r>
    <n v="7704537"/>
    <n v="45478597"/>
    <x v="28"/>
    <x v="2"/>
    <s v="Bauman, Eric"/>
    <x v="3"/>
    <s v="Naloxone (NARCAN) injection"/>
    <s v="0.4 mg"/>
    <d v="2021-12-15T00:00:00"/>
    <s v="03:19:25"/>
    <x v="9"/>
    <x v="4"/>
    <n v="10"/>
    <x v="4"/>
    <d v="2021-12-15T00:00:00"/>
    <d v="1899-12-30T02:21:59"/>
    <d v="2021-12-15T03:19:25"/>
    <d v="2021-12-15T02:21:59"/>
    <d v="1899-12-30T00:57:26"/>
    <n v="3.9884259262180422E-2"/>
    <x v="5"/>
    <x v="0"/>
  </r>
  <r>
    <n v="6279193"/>
    <n v="42248050"/>
    <x v="74"/>
    <x v="1"/>
    <s v="Graham, Martha"/>
    <x v="2"/>
    <s v="Naloxone (NARCAN) injection"/>
    <s v="0.4 mg"/>
    <d v="2021-03-18T00:00:00"/>
    <s v="05:49:09"/>
    <x v="1"/>
    <x v="1"/>
    <n v="3"/>
    <x v="1"/>
    <m/>
    <m/>
    <d v="2021-03-18T05:49:09"/>
    <d v="1899-12-30T00:00:00"/>
    <m/>
    <n v="0"/>
    <x v="1"/>
    <x v="0"/>
  </r>
  <r>
    <n v="7886428"/>
    <n v="41344785"/>
    <x v="84"/>
    <x v="1"/>
    <s v="Martin, Barry"/>
    <x v="7"/>
    <s v="Naloxone (NARCAN) injection"/>
    <s v="0.4 mg"/>
    <d v="2021-08-27T00:00:00"/>
    <s v="13:12:22"/>
    <x v="12"/>
    <x v="7"/>
    <n v="9"/>
    <x v="5"/>
    <d v="2021-08-27T00:00:00"/>
    <d v="1899-12-30T11:32:04"/>
    <d v="2021-08-27T13:12:22"/>
    <d v="2021-08-27T11:32:04"/>
    <d v="1899-12-30T01:40:18"/>
    <n v="6.9652777776354924E-2"/>
    <x v="5"/>
    <x v="0"/>
  </r>
  <r>
    <n v="5218702"/>
    <n v="43359597"/>
    <x v="86"/>
    <x v="1"/>
    <s v="Patel, Ashish"/>
    <x v="7"/>
    <s v="Naloxone (NARCAN) injection"/>
    <s v="0.4 mg"/>
    <d v="2021-08-21T00:00:00"/>
    <s v="07:44:01"/>
    <x v="12"/>
    <x v="0"/>
    <n v="9"/>
    <x v="0"/>
    <d v="2021-08-21T00:00:00"/>
    <d v="1899-12-30T05:39:50"/>
    <d v="2021-08-21T07:44:01"/>
    <d v="2021-08-21T05:39:50"/>
    <d v="1899-12-30T02:04:11"/>
    <n v="8.6238425923511386E-2"/>
    <x v="5"/>
    <x v="0"/>
  </r>
  <r>
    <n v="4522804"/>
    <n v="44068613"/>
    <x v="63"/>
    <x v="0"/>
    <s v="Prone, Jacob"/>
    <x v="5"/>
    <s v="Naloxone (NARCAN) injection"/>
    <s v="0.4 mg"/>
    <d v="2021-04-05T00:00:00"/>
    <s v="05:58:58"/>
    <x v="11"/>
    <x v="7"/>
    <n v="9"/>
    <x v="5"/>
    <d v="2021-04-05T00:00:00"/>
    <d v="1899-12-30T04:58:43"/>
    <d v="2021-04-05T05:58:58"/>
    <d v="2021-04-05T04:58:43"/>
    <d v="1899-12-30T01:00:15"/>
    <n v="4.1840277779556345E-2"/>
    <x v="5"/>
    <x v="0"/>
  </r>
  <r>
    <n v="5424091"/>
    <n v="44766314"/>
    <x v="6"/>
    <x v="2"/>
    <s v="Johnson, Claudia"/>
    <x v="2"/>
    <s v="Naloxone (NARCAN) injection"/>
    <s v="0.4 mg"/>
    <d v="2021-05-10T00:00:00"/>
    <s v="04:07:33"/>
    <x v="2"/>
    <x v="14"/>
    <n v="9"/>
    <x v="0"/>
    <d v="2021-05-10T00:00:00"/>
    <d v="1899-12-30T04:44:46"/>
    <d v="2021-05-10T04:07:33"/>
    <d v="2021-05-10T04:44:46"/>
    <m/>
    <n v="0"/>
    <x v="1"/>
    <x v="0"/>
  </r>
  <r>
    <n v="7908134"/>
    <n v="47206771"/>
    <x v="36"/>
    <x v="2"/>
    <s v="Graham, Martha"/>
    <x v="2"/>
    <s v="Naloxone (NARCAN) injection"/>
    <s v="0.4 mg"/>
    <d v="2021-12-30T00:00:00"/>
    <s v="19:12:35"/>
    <x v="7"/>
    <x v="5"/>
    <n v="9"/>
    <x v="5"/>
    <d v="2021-12-30T00:00:00"/>
    <d v="1899-12-30T09:08:42"/>
    <d v="2021-12-30T19:12:35"/>
    <d v="2021-12-30T09:08:42"/>
    <d v="1899-12-30T10:03:53"/>
    <n v="0.419363425928168"/>
    <x v="4"/>
    <x v="0"/>
  </r>
  <r>
    <n v="6650802"/>
    <n v="41309296"/>
    <x v="36"/>
    <x v="2"/>
    <s v="Carter, Ellen"/>
    <x v="1"/>
    <s v="Naloxone (NARCAN) injection"/>
    <s v="0.4 mg"/>
    <d v="2021-10-28T00:00:00"/>
    <s v="05:09:58"/>
    <x v="1"/>
    <x v="1"/>
    <n v="3"/>
    <x v="1"/>
    <m/>
    <m/>
    <d v="2021-10-28T05:09:58"/>
    <d v="1899-12-30T00:00:00"/>
    <m/>
    <n v="0"/>
    <x v="1"/>
    <x v="0"/>
  </r>
  <r>
    <n v="1833680"/>
    <n v="43073114"/>
    <x v="3"/>
    <x v="1"/>
    <s v="Franklin, Doris"/>
    <x v="0"/>
    <s v="Naloxone (NARCAN) injection"/>
    <s v="0.4 mg"/>
    <d v="2021-06-20T00:00:00"/>
    <s v="14:28:46"/>
    <x v="2"/>
    <x v="10"/>
    <n v="9"/>
    <x v="5"/>
    <d v="2021-06-20T00:00:00"/>
    <d v="1899-12-30T13:24:50"/>
    <d v="2021-06-20T14:28:46"/>
    <d v="2021-06-20T13:24:50"/>
    <d v="1899-12-30T01:03:56"/>
    <n v="4.4398148151230998E-2"/>
    <x v="5"/>
    <x v="0"/>
  </r>
  <r>
    <n v="4847017"/>
    <n v="49760662"/>
    <x v="68"/>
    <x v="1"/>
    <s v="Hightower, James"/>
    <x v="5"/>
    <s v="Naloxone (NARCAN) injection"/>
    <s v="0.4 mg"/>
    <d v="2021-10-31T00:00:00"/>
    <s v="08:20:48"/>
    <x v="7"/>
    <x v="0"/>
    <n v="9"/>
    <x v="0"/>
    <d v="2021-11-12T00:00:00"/>
    <d v="1899-12-30T08:44:46"/>
    <d v="2021-10-31T08:20:48"/>
    <d v="2021-11-12T08:44:46"/>
    <m/>
    <n v="0"/>
    <x v="1"/>
    <x v="0"/>
  </r>
  <r>
    <n v="3963747"/>
    <n v="49170954"/>
    <x v="74"/>
    <x v="1"/>
    <s v="Bauman, Eric"/>
    <x v="3"/>
    <s v="Naloxone (NARCAN) injection"/>
    <s v="0.4 mg"/>
    <d v="2021-03-25T00:00:00"/>
    <s v="22:19:48"/>
    <x v="5"/>
    <x v="12"/>
    <n v="14"/>
    <x v="2"/>
    <d v="2021-03-25T00:00:00"/>
    <d v="1899-12-30T05:27:33"/>
    <d v="2021-03-25T22:19:48"/>
    <d v="2021-03-25T05:27:33"/>
    <d v="1899-12-30T16:52:15"/>
    <n v="0.70295138889196096"/>
    <x v="2"/>
    <x v="1"/>
  </r>
  <r>
    <n v="6082057"/>
    <n v="49224889"/>
    <x v="27"/>
    <x v="1"/>
    <s v="Bauman, Eric"/>
    <x v="3"/>
    <s v="Naloxone (NARCAN) injection"/>
    <s v="0.4 mg"/>
    <d v="2021-01-09T00:00:00"/>
    <s v="15:46:06"/>
    <x v="10"/>
    <x v="5"/>
    <n v="9"/>
    <x v="5"/>
    <d v="2021-01-09T00:00:00"/>
    <d v="1899-12-30T15:15:49"/>
    <d v="2021-01-09T15:46:06"/>
    <d v="2021-01-09T15:15:49"/>
    <d v="1899-12-30T00:30:17"/>
    <n v="2.103009259008104E-2"/>
    <x v="5"/>
    <x v="1"/>
  </r>
  <r>
    <n v="2052980"/>
    <n v="41424062"/>
    <x v="86"/>
    <x v="1"/>
    <s v="Standish, Mary"/>
    <x v="7"/>
    <s v="Naloxone (NARCAN) injection"/>
    <s v="0.4 mg"/>
    <d v="2021-06-26T00:00:00"/>
    <s v="18:33:06"/>
    <x v="3"/>
    <x v="11"/>
    <n v="9"/>
    <x v="0"/>
    <d v="2021-06-26T00:00:00"/>
    <d v="1899-12-30T13:05:55"/>
    <d v="2021-06-26T18:33:06"/>
    <d v="2021-06-26T13:05:55"/>
    <d v="1899-12-30T05:27:11"/>
    <n v="0.22721064815414138"/>
    <x v="3"/>
    <x v="0"/>
  </r>
  <r>
    <n v="7674672"/>
    <n v="45082430"/>
    <x v="28"/>
    <x v="2"/>
    <s v="Clark, Harry"/>
    <x v="0"/>
    <s v="Naloxone (NARCAN) injection"/>
    <s v="0.4 mg"/>
    <d v="2021-10-15T00:00:00"/>
    <s v="08:44:57"/>
    <x v="2"/>
    <x v="7"/>
    <n v="9"/>
    <x v="5"/>
    <d v="2021-10-15T00:00:00"/>
    <d v="1899-12-30T06:56:10"/>
    <d v="2021-10-15T08:44:57"/>
    <d v="2021-10-15T06:56:10"/>
    <d v="1899-12-30T01:48:47"/>
    <n v="7.5543981482042E-2"/>
    <x v="5"/>
    <x v="0"/>
  </r>
  <r>
    <n v="1147431"/>
    <n v="46314167"/>
    <x v="36"/>
    <x v="2"/>
    <s v="Green, Marc"/>
    <x v="3"/>
    <s v="Naloxone (NARCAN) injection"/>
    <s v="0.4 mg"/>
    <d v="2021-02-04T00:00:00"/>
    <s v="00:15:00"/>
    <x v="3"/>
    <x v="8"/>
    <n v="10"/>
    <x v="4"/>
    <d v="2021-02-03T00:00:00"/>
    <d v="1899-12-30T23:13:58"/>
    <d v="2021-02-04T00:15:00"/>
    <d v="2021-02-03T23:13:58"/>
    <d v="1899-12-30T01:01:02"/>
    <n v="4.238425925723277E-2"/>
    <x v="5"/>
    <x v="0"/>
  </r>
  <r>
    <n v="7807586"/>
    <n v="46840314"/>
    <x v="35"/>
    <x v="2"/>
    <s v="Franklin, Doris"/>
    <x v="0"/>
    <s v="Naloxone (NARCAN) injection"/>
    <s v="0.4 mg"/>
    <d v="2021-04-19T00:00:00"/>
    <s v="04:08:56"/>
    <x v="2"/>
    <x v="10"/>
    <n v="9"/>
    <x v="5"/>
    <d v="2021-04-19T00:00:00"/>
    <d v="1899-12-30T03:07:44"/>
    <d v="2021-04-19T04:08:56"/>
    <d v="2021-04-19T03:07:44"/>
    <d v="1899-12-30T01:01:12"/>
    <n v="4.2500000003201421E-2"/>
    <x v="5"/>
    <x v="0"/>
  </r>
  <r>
    <n v="5759343"/>
    <n v="40017219"/>
    <x v="68"/>
    <x v="1"/>
    <s v="Bauman, Eric"/>
    <x v="3"/>
    <s v="Naloxone (NARCAN) injection"/>
    <s v="0.4 mg"/>
    <d v="2021-03-07T00:00:00"/>
    <s v="10:40:11"/>
    <x v="7"/>
    <x v="5"/>
    <n v="9"/>
    <x v="5"/>
    <d v="2021-03-07T00:00:00"/>
    <d v="1899-12-30T07:22:11"/>
    <d v="2021-03-07T10:40:11"/>
    <d v="2021-03-07T07:22:11"/>
    <d v="1899-12-30T03:18:00"/>
    <n v="0.13750000000436557"/>
    <x v="3"/>
    <x v="0"/>
  </r>
  <r>
    <n v="2113861"/>
    <n v="48558657"/>
    <x v="58"/>
    <x v="2"/>
    <s v="Carter, Ellen"/>
    <x v="1"/>
    <s v="Naloxone (NARCAN) injection"/>
    <s v="0.4 mg"/>
    <d v="2021-05-15T00:00:00"/>
    <s v="04:39:41"/>
    <x v="11"/>
    <x v="3"/>
    <n v="12"/>
    <x v="3"/>
    <d v="2021-05-15T00:00:00"/>
    <d v="1899-12-30T04:10:20"/>
    <d v="2021-05-15T04:39:41"/>
    <d v="2021-05-15T04:10:20"/>
    <d v="1899-12-30T00:29:21"/>
    <n v="2.0381944443215616E-2"/>
    <x v="5"/>
    <x v="0"/>
  </r>
  <r>
    <n v="6385374"/>
    <n v="41612385"/>
    <x v="9"/>
    <x v="0"/>
    <s v="Smith, Jane"/>
    <x v="0"/>
    <s v="Naloxone (NARCAN) injection"/>
    <s v="0.4 mg"/>
    <d v="2021-05-09T00:00:00"/>
    <s v="16:35:24"/>
    <x v="3"/>
    <x v="14"/>
    <n v="9"/>
    <x v="0"/>
    <d v="2021-05-09T00:00:00"/>
    <d v="1899-12-30T14:35:10"/>
    <d v="2021-05-09T16:35:24"/>
    <d v="2021-05-09T14:35:10"/>
    <d v="1899-12-30T02:00:14"/>
    <n v="8.3495370374293998E-2"/>
    <x v="5"/>
    <x v="0"/>
  </r>
  <r>
    <n v="4395570"/>
    <n v="41008093"/>
    <x v="15"/>
    <x v="2"/>
    <s v="King, Denise"/>
    <x v="4"/>
    <s v="Naloxone (NARCAN) injection"/>
    <s v="0.4 mg"/>
    <d v="2021-10-08T00:00:00"/>
    <s v="15:06:24"/>
    <x v="5"/>
    <x v="3"/>
    <n v="12"/>
    <x v="3"/>
    <d v="2021-10-08T00:00:00"/>
    <d v="1899-12-30T03:16:12"/>
    <d v="2021-10-08T15:06:24"/>
    <d v="2021-10-08T03:16:12"/>
    <d v="1899-12-30T11:50:12"/>
    <n v="0.49319444443972316"/>
    <x v="4"/>
    <x v="0"/>
  </r>
  <r>
    <n v="6870931"/>
    <n v="40465468"/>
    <x v="67"/>
    <x v="1"/>
    <s v="Green, Marc"/>
    <x v="3"/>
    <s v="Naloxone (NARCAN) injection"/>
    <s v="0.4 mg"/>
    <d v="2021-10-18T00:00:00"/>
    <s v="23:11:13"/>
    <x v="3"/>
    <x v="7"/>
    <n v="9"/>
    <x v="5"/>
    <d v="2021-10-18T00:00:00"/>
    <d v="1899-12-30T12:20:25"/>
    <d v="2021-10-18T23:11:13"/>
    <d v="2021-10-18T12:20:25"/>
    <d v="1899-12-30T10:50:48"/>
    <n v="0.45194444444496185"/>
    <x v="4"/>
    <x v="0"/>
  </r>
  <r>
    <n v="7288781"/>
    <n v="47086628"/>
    <x v="14"/>
    <x v="2"/>
    <s v="Hashim, Jack"/>
    <x v="5"/>
    <s v="Naloxone (NARCAN) injection"/>
    <s v="0.4 mg"/>
    <d v="2021-11-25T00:00:00"/>
    <s v="23:44:11"/>
    <x v="0"/>
    <x v="4"/>
    <n v="10"/>
    <x v="4"/>
    <d v="2021-10-28T00:00:00"/>
    <d v="1899-12-30T04:05:46"/>
    <d v="2021-11-25T23:44:11"/>
    <d v="2021-10-28T04:05:46"/>
    <m/>
    <n v="0"/>
    <x v="1"/>
    <x v="0"/>
  </r>
  <r>
    <n v="7911490"/>
    <n v="41968678"/>
    <x v="87"/>
    <x v="1"/>
    <s v="Martin, Barry"/>
    <x v="7"/>
    <s v="Naloxone (NARCAN) injection"/>
    <s v="0.4 mg"/>
    <d v="2021-03-24T00:00:00"/>
    <s v="03:01:44"/>
    <x v="3"/>
    <x v="4"/>
    <n v="10"/>
    <x v="4"/>
    <d v="2021-03-24T00:00:00"/>
    <d v="1899-12-30T01:22:10"/>
    <d v="2021-03-24T03:01:44"/>
    <d v="2021-03-24T01:22:10"/>
    <d v="1899-12-30T01:39:34"/>
    <n v="6.9143518514465541E-2"/>
    <x v="5"/>
    <x v="0"/>
  </r>
  <r>
    <n v="5640890"/>
    <n v="43972702"/>
    <x v="76"/>
    <x v="2"/>
    <s v="Carter, Ellen"/>
    <x v="1"/>
    <s v="Naloxone (NARCAN) injection"/>
    <s v="0.4 mg"/>
    <d v="2021-08-03T00:00:00"/>
    <s v="13:46:31"/>
    <x v="4"/>
    <x v="0"/>
    <n v="9"/>
    <x v="0"/>
    <d v="2021-08-03T00:00:00"/>
    <d v="1899-12-30T11:47:12"/>
    <d v="2021-08-03T13:46:31"/>
    <d v="2021-08-03T11:47:12"/>
    <d v="1899-12-30T01:59:19"/>
    <n v="8.2858796289656311E-2"/>
    <x v="5"/>
    <x v="1"/>
  </r>
  <r>
    <n v="8936757"/>
    <n v="47527596"/>
    <x v="52"/>
    <x v="0"/>
    <s v="Gonzalez, Juan"/>
    <x v="0"/>
    <s v="Naloxone (NARCAN) injection"/>
    <s v="0.4 mg"/>
    <d v="2021-11-12T00:00:00"/>
    <s v="10:09:50"/>
    <x v="1"/>
    <x v="1"/>
    <n v="3"/>
    <x v="1"/>
    <m/>
    <m/>
    <d v="2021-11-12T10:09:50"/>
    <d v="1899-12-30T00:00:00"/>
    <m/>
    <n v="0"/>
    <x v="1"/>
    <x v="0"/>
  </r>
  <r>
    <n v="2598500"/>
    <n v="42167132"/>
    <x v="27"/>
    <x v="1"/>
    <s v="Gonzalez, Juan"/>
    <x v="0"/>
    <s v="Naloxone (NARCAN) injection"/>
    <s v="0.4 mg"/>
    <d v="2021-03-12T00:00:00"/>
    <s v="10:47:57"/>
    <x v="4"/>
    <x v="10"/>
    <n v="9"/>
    <x v="5"/>
    <d v="2021-03-12T00:00:00"/>
    <d v="1899-12-30T09:54:36"/>
    <d v="2021-03-12T10:47:57"/>
    <d v="2021-03-12T09:54:36"/>
    <d v="1899-12-30T00:53:21"/>
    <n v="3.704861111327773E-2"/>
    <x v="5"/>
    <x v="1"/>
  </r>
  <r>
    <n v="3752601"/>
    <n v="44109187"/>
    <x v="12"/>
    <x v="0"/>
    <s v="Thomas, William"/>
    <x v="4"/>
    <s v="Naloxone (NARCAN) injection"/>
    <s v="0.4 mg"/>
    <d v="2021-09-20T00:00:00"/>
    <s v="13:01:17"/>
    <x v="1"/>
    <x v="1"/>
    <n v="3"/>
    <x v="1"/>
    <m/>
    <m/>
    <d v="2021-09-20T13:01:17"/>
    <d v="1899-12-30T00:00:00"/>
    <m/>
    <n v="0"/>
    <x v="1"/>
    <x v="0"/>
  </r>
  <r>
    <n v="3794633"/>
    <n v="48800386"/>
    <x v="68"/>
    <x v="1"/>
    <s v="Crash, Thomas"/>
    <x v="5"/>
    <s v="Naloxone (NARCAN) injection"/>
    <s v="0.4 mg"/>
    <d v="2021-03-03T00:00:00"/>
    <s v="21:51:22"/>
    <x v="3"/>
    <x v="10"/>
    <n v="9"/>
    <x v="5"/>
    <d v="2021-03-03T00:00:00"/>
    <d v="1899-12-30T20:49:13"/>
    <d v="2021-03-03T21:51:22"/>
    <d v="2021-03-03T20:49:13"/>
    <d v="1899-12-30T01:02:09"/>
    <n v="4.315972221957054E-2"/>
    <x v="5"/>
    <x v="0"/>
  </r>
  <r>
    <n v="8946118"/>
    <n v="45279946"/>
    <x v="51"/>
    <x v="2"/>
    <s v="Gonzalez, Juan"/>
    <x v="0"/>
    <s v="Naloxone (NARCAN) injection"/>
    <s v="0.4 mg"/>
    <d v="2021-08-07T00:00:00"/>
    <s v="04:42:00"/>
    <x v="6"/>
    <x v="3"/>
    <n v="12"/>
    <x v="3"/>
    <d v="2021-08-07T00:00:00"/>
    <d v="1899-12-30T03:42:52"/>
    <d v="2021-08-07T04:42:00"/>
    <d v="2021-08-07T03:42:52"/>
    <d v="1899-12-30T00:59:08"/>
    <n v="4.1064814809942618E-2"/>
    <x v="5"/>
    <x v="1"/>
  </r>
  <r>
    <n v="6826225"/>
    <n v="40111856"/>
    <x v="49"/>
    <x v="2"/>
    <s v="Clark, Harry"/>
    <x v="0"/>
    <s v="Naloxone (NARCAN) injection"/>
    <s v="0.4 mg"/>
    <d v="2021-06-27T00:00:00"/>
    <s v="21:53:12"/>
    <x v="0"/>
    <x v="12"/>
    <n v="14"/>
    <x v="2"/>
    <d v="2021-06-27T00:00:00"/>
    <d v="1899-12-30T20:59:20"/>
    <d v="2021-06-27T21:53:12"/>
    <d v="2021-06-27T20:59:20"/>
    <d v="1899-12-30T00:53:52"/>
    <n v="3.7407407406135462E-2"/>
    <x v="5"/>
    <x v="0"/>
  </r>
  <r>
    <n v="5704724"/>
    <n v="45718382"/>
    <x v="29"/>
    <x v="1"/>
    <s v="Carter, Ellen"/>
    <x v="1"/>
    <s v="Naloxone (NARCAN) injection"/>
    <s v="0.4 mg"/>
    <d v="2021-12-09T00:00:00"/>
    <s v="06:15:34"/>
    <x v="11"/>
    <x v="5"/>
    <n v="9"/>
    <x v="5"/>
    <d v="2021-12-09T00:00:00"/>
    <d v="1899-12-30T04:52:32"/>
    <d v="2021-12-09T06:15:34"/>
    <d v="2021-12-09T04:52:32"/>
    <d v="1899-12-30T01:23:02"/>
    <n v="5.766203704115469E-2"/>
    <x v="5"/>
    <x v="1"/>
  </r>
  <r>
    <n v="5596274"/>
    <n v="45273579"/>
    <x v="58"/>
    <x v="2"/>
    <s v="Clark, Harry"/>
    <x v="0"/>
    <s v="Naloxone (NARCAN) injection"/>
    <s v="0.4 mg"/>
    <d v="2021-09-12T00:00:00"/>
    <s v="05:25:42"/>
    <x v="0"/>
    <x v="3"/>
    <n v="12"/>
    <x v="3"/>
    <d v="2021-09-12T00:00:00"/>
    <d v="1899-12-30T04:28:58"/>
    <d v="2021-09-12T05:25:42"/>
    <d v="2021-09-12T04:28:58"/>
    <d v="1899-12-30T00:56:44"/>
    <n v="3.9398148146574385E-2"/>
    <x v="5"/>
    <x v="0"/>
  </r>
  <r>
    <n v="8024366"/>
    <n v="46110995"/>
    <x v="67"/>
    <x v="1"/>
    <s v="King, Denise"/>
    <x v="4"/>
    <s v="Naloxone (NARCAN) injection"/>
    <s v="0.4 mg"/>
    <d v="2021-08-27T00:00:00"/>
    <s v="20:35:23"/>
    <x v="0"/>
    <x v="0"/>
    <n v="9"/>
    <x v="0"/>
    <d v="2021-08-27T00:00:00"/>
    <d v="1899-12-30T01:40:55"/>
    <d v="2021-08-27T20:35:23"/>
    <d v="2021-08-27T01:40:55"/>
    <d v="1899-12-30T18:54:28"/>
    <n v="0.7878240740756155"/>
    <x v="2"/>
    <x v="0"/>
  </r>
  <r>
    <n v="8218381"/>
    <n v="49271890"/>
    <x v="32"/>
    <x v="2"/>
    <s v="King, Denise"/>
    <x v="4"/>
    <s v="Naloxone (NARCAN) injection"/>
    <s v="0.4 mg"/>
    <d v="2021-02-09T00:00:00"/>
    <s v="21:45:55"/>
    <x v="6"/>
    <x v="0"/>
    <n v="9"/>
    <x v="0"/>
    <d v="2021-02-09T00:00:00"/>
    <d v="1899-12-30T01:58:17"/>
    <d v="2021-02-09T21:45:55"/>
    <d v="2021-02-09T01:58:17"/>
    <d v="1899-12-30T19:47:38"/>
    <n v="0.82474537037342088"/>
    <x v="2"/>
    <x v="1"/>
  </r>
  <r>
    <n v="6333457"/>
    <n v="45520884"/>
    <x v="41"/>
    <x v="2"/>
    <s v="Prone, Jacob"/>
    <x v="5"/>
    <s v="Naloxone (NARCAN) injection"/>
    <s v="0.4 mg"/>
    <d v="2021-07-19T00:00:00"/>
    <s v="23:17:17"/>
    <x v="10"/>
    <x v="9"/>
    <n v="10"/>
    <x v="4"/>
    <d v="2021-07-19T00:00:00"/>
    <d v="1899-12-30T09:03:59"/>
    <d v="2021-07-19T23:17:17"/>
    <d v="2021-07-19T09:03:59"/>
    <d v="1899-12-30T14:13:18"/>
    <n v="0.59256944444496185"/>
    <x v="2"/>
    <x v="0"/>
  </r>
  <r>
    <n v="7201595"/>
    <n v="47475081"/>
    <x v="40"/>
    <x v="0"/>
    <s v="Green, Marc"/>
    <x v="3"/>
    <s v="Naloxone (NARCAN) injection"/>
    <s v="0.4 mg"/>
    <d v="2021-11-25T00:00:00"/>
    <s v="06:41:22"/>
    <x v="3"/>
    <x v="5"/>
    <n v="9"/>
    <x v="5"/>
    <d v="2021-11-25T00:00:00"/>
    <d v="1899-12-30T05:51:30"/>
    <d v="2021-11-25T06:41:22"/>
    <d v="2021-11-25T05:51:30"/>
    <d v="1899-12-30T00:49:52"/>
    <n v="3.4629629626579117E-2"/>
    <x v="5"/>
    <x v="0"/>
  </r>
  <r>
    <n v="3199292"/>
    <n v="46507374"/>
    <x v="78"/>
    <x v="2"/>
    <s v="Baker, Julia"/>
    <x v="1"/>
    <s v="Naloxone (NARCAN) injection"/>
    <s v="0.4 mg"/>
    <d v="2021-03-30T00:00:00"/>
    <s v="12:04:33"/>
    <x v="1"/>
    <x v="1"/>
    <n v="3"/>
    <x v="1"/>
    <m/>
    <m/>
    <d v="2021-03-30T12:04:33"/>
    <d v="1899-12-30T00:00:00"/>
    <m/>
    <n v="0"/>
    <x v="1"/>
    <x v="0"/>
  </r>
  <r>
    <n v="6506116"/>
    <n v="47668486"/>
    <x v="59"/>
    <x v="2"/>
    <s v="Franklin, Doris"/>
    <x v="0"/>
    <s v="Naloxone (NARCAN) injection"/>
    <s v="0.4 mg"/>
    <d v="2021-12-01T00:00:00"/>
    <s v="14:42:56"/>
    <x v="3"/>
    <x v="12"/>
    <n v="14"/>
    <x v="2"/>
    <d v="2021-12-01T00:00:00"/>
    <d v="1899-12-30T06:38:25"/>
    <d v="2021-12-01T14:42:56"/>
    <d v="2021-12-01T06:38:25"/>
    <d v="1899-12-30T08:04:31"/>
    <n v="0.33646990740817273"/>
    <x v="0"/>
    <x v="0"/>
  </r>
  <r>
    <n v="3488625"/>
    <n v="43589982"/>
    <x v="48"/>
    <x v="2"/>
    <s v="Vincent, James"/>
    <x v="4"/>
    <s v="Naloxone (NARCAN) injection"/>
    <s v="0.4 mg"/>
    <d v="2021-05-31T00:00:00"/>
    <s v="23:04:25"/>
    <x v="0"/>
    <x v="0"/>
    <n v="9"/>
    <x v="0"/>
    <d v="2021-05-31T00:00:00"/>
    <d v="1899-12-30T13:17:29"/>
    <d v="2021-05-31T23:04:25"/>
    <d v="2021-05-31T13:17:29"/>
    <d v="1899-12-30T09:46:56"/>
    <n v="0.4075925925935735"/>
    <x v="4"/>
    <x v="0"/>
  </r>
  <r>
    <n v="6626750"/>
    <n v="49170817"/>
    <x v="68"/>
    <x v="1"/>
    <s v="King, Denise"/>
    <x v="4"/>
    <s v="Naloxone (NARCAN) injection"/>
    <s v="0.4 mg"/>
    <d v="2021-07-27T00:00:00"/>
    <s v="16:48:36"/>
    <x v="8"/>
    <x v="10"/>
    <n v="9"/>
    <x v="5"/>
    <d v="2021-07-27T00:00:00"/>
    <d v="1899-12-30T16:00:52"/>
    <d v="2021-07-27T16:48:36"/>
    <d v="2021-07-27T16:00:52"/>
    <d v="1899-12-30T00:47:44"/>
    <n v="3.3148148148029577E-2"/>
    <x v="5"/>
    <x v="0"/>
  </r>
  <r>
    <n v="8653094"/>
    <n v="48664291"/>
    <x v="54"/>
    <x v="2"/>
    <s v="Hinchcliff, Sally"/>
    <x v="2"/>
    <s v="Naloxone (NARCAN) injection"/>
    <s v="0.4 mg"/>
    <d v="2021-06-22T00:00:00"/>
    <s v="17:05:41"/>
    <x v="1"/>
    <x v="1"/>
    <n v="3"/>
    <x v="1"/>
    <m/>
    <m/>
    <d v="2021-06-22T17:05:41"/>
    <d v="1899-12-30T00:00:00"/>
    <m/>
    <n v="0"/>
    <x v="1"/>
    <x v="0"/>
  </r>
  <r>
    <n v="8602431"/>
    <n v="45585560"/>
    <x v="44"/>
    <x v="0"/>
    <s v="Prone, Jacob"/>
    <x v="5"/>
    <s v="Naloxone (NARCAN) injection"/>
    <s v="0.4 mg"/>
    <d v="2021-07-07T00:00:00"/>
    <s v="04:16:36"/>
    <x v="1"/>
    <x v="1"/>
    <n v="3"/>
    <x v="1"/>
    <m/>
    <m/>
    <d v="2021-07-07T04:16:36"/>
    <d v="1899-12-30T00:00:00"/>
    <m/>
    <n v="0"/>
    <x v="1"/>
    <x v="0"/>
  </r>
  <r>
    <n v="2187472"/>
    <n v="45464128"/>
    <x v="40"/>
    <x v="0"/>
    <s v="Franklin, Doris"/>
    <x v="0"/>
    <s v="Naloxone (NARCAN) injection"/>
    <s v="0.4 mg"/>
    <d v="2021-05-27T00:00:00"/>
    <s v="07:12:46"/>
    <x v="7"/>
    <x v="2"/>
    <n v="14"/>
    <x v="2"/>
    <d v="2021-05-27T00:00:00"/>
    <d v="1899-12-30T04:36:59"/>
    <d v="2021-05-27T07:12:46"/>
    <d v="2021-05-27T04:36:59"/>
    <d v="1899-12-30T02:35:47"/>
    <n v="0.10818287036818219"/>
    <x v="5"/>
    <x v="0"/>
  </r>
  <r>
    <n v="8181344"/>
    <n v="43403366"/>
    <x v="83"/>
    <x v="2"/>
    <s v="Smith, Jane"/>
    <x v="0"/>
    <s v="Naloxone (NARCAN) injection"/>
    <s v="0.4 mg"/>
    <d v="2021-08-25T00:00:00"/>
    <s v="09:54:17"/>
    <x v="1"/>
    <x v="1"/>
    <n v="3"/>
    <x v="1"/>
    <m/>
    <m/>
    <d v="2021-08-25T09:54:17"/>
    <d v="1899-12-30T00:00:00"/>
    <m/>
    <n v="0"/>
    <x v="1"/>
    <x v="0"/>
  </r>
  <r>
    <n v="8438709"/>
    <n v="42906527"/>
    <x v="72"/>
    <x v="1"/>
    <s v="Graham, Martha"/>
    <x v="2"/>
    <s v="Naloxone (NARCAN) injection"/>
    <s v="0.4 mg"/>
    <d v="2021-03-27T00:00:00"/>
    <s v="06:28:23"/>
    <x v="9"/>
    <x v="3"/>
    <n v="12"/>
    <x v="3"/>
    <d v="2021-03-30T00:00:00"/>
    <d v="1899-12-30T06:00:00"/>
    <d v="2021-03-27T06:28:23"/>
    <d v="2021-03-30T06:00:00"/>
    <m/>
    <n v="0"/>
    <x v="1"/>
    <x v="0"/>
  </r>
  <r>
    <n v="7149261"/>
    <n v="49617383"/>
    <x v="24"/>
    <x v="1"/>
    <s v="Carter, Ellen"/>
    <x v="1"/>
    <s v="Naloxone (NARCAN) injection"/>
    <s v="0.4 mg"/>
    <d v="2021-09-02T00:00:00"/>
    <s v="06:36:24"/>
    <x v="1"/>
    <x v="1"/>
    <n v="3"/>
    <x v="1"/>
    <m/>
    <m/>
    <d v="2021-09-02T06:36:24"/>
    <d v="1899-12-30T00:00:00"/>
    <m/>
    <n v="0"/>
    <x v="1"/>
    <x v="0"/>
  </r>
  <r>
    <n v="8257792"/>
    <n v="41697915"/>
    <x v="63"/>
    <x v="0"/>
    <s v="Bauman, Eric"/>
    <x v="3"/>
    <s v="Naloxone (NARCAN) injection"/>
    <s v="0.4 mg"/>
    <d v="2021-06-02T00:00:00"/>
    <s v="03:10:52"/>
    <x v="0"/>
    <x v="2"/>
    <n v="14"/>
    <x v="2"/>
    <d v="2021-06-02T00:00:00"/>
    <d v="1899-12-30T02:48:10"/>
    <d v="2021-06-02T03:10:52"/>
    <d v="2021-06-02T02:48:10"/>
    <d v="1899-12-30T00:22:42"/>
    <n v="1.5763888892251998E-2"/>
    <x v="5"/>
    <x v="0"/>
  </r>
  <r>
    <n v="1503384"/>
    <n v="48968202"/>
    <x v="43"/>
    <x v="2"/>
    <s v="Graham, Martha"/>
    <x v="2"/>
    <s v="Naloxone (NARCAN) injection"/>
    <s v="0.4 mg"/>
    <d v="2021-07-29T00:00:00"/>
    <s v="07:08:45"/>
    <x v="4"/>
    <x v="0"/>
    <n v="9"/>
    <x v="0"/>
    <d v="2021-07-29T00:00:00"/>
    <d v="1899-12-30T06:55:10"/>
    <d v="2021-07-29T07:08:45"/>
    <d v="2021-07-29T06:55:10"/>
    <d v="1899-12-30T00:13:35"/>
    <n v="9.4328703708015382E-3"/>
    <x v="5"/>
    <x v="0"/>
  </r>
  <r>
    <n v="8549521"/>
    <n v="42926353"/>
    <x v="48"/>
    <x v="2"/>
    <s v="Crash, Thomas"/>
    <x v="5"/>
    <s v="Naloxone (NARCAN) injection"/>
    <s v="0.4 mg"/>
    <d v="2021-04-21T00:00:00"/>
    <s v="04:47:01"/>
    <x v="11"/>
    <x v="8"/>
    <n v="10"/>
    <x v="4"/>
    <d v="2021-04-21T00:00:00"/>
    <d v="1899-12-30T03:10:23"/>
    <d v="2021-04-21T04:47:01"/>
    <d v="2021-04-21T03:10:23"/>
    <d v="1899-12-30T01:36:38"/>
    <n v="6.7106481481459923E-2"/>
    <x v="5"/>
    <x v="1"/>
  </r>
  <r>
    <n v="6281127"/>
    <n v="40335856"/>
    <x v="24"/>
    <x v="1"/>
    <s v="Hightower, James"/>
    <x v="5"/>
    <s v="Naloxone (NARCAN) injection"/>
    <s v="0.4 mg"/>
    <d v="2021-03-23T00:00:00"/>
    <s v="00:40:54"/>
    <x v="11"/>
    <x v="4"/>
    <n v="10"/>
    <x v="4"/>
    <d v="2021-03-22T00:00:00"/>
    <d v="1899-12-30T22:58:20"/>
    <d v="2021-03-23T00:40:54"/>
    <d v="2021-03-22T22:58:20"/>
    <d v="1899-12-30T01:42:34"/>
    <n v="7.122685184731381E-2"/>
    <x v="5"/>
    <x v="1"/>
  </r>
  <r>
    <n v="4587255"/>
    <n v="49680112"/>
    <x v="85"/>
    <x v="1"/>
    <s v="Baker, Julia"/>
    <x v="1"/>
    <s v="Naloxone (NARCAN) injection"/>
    <s v="0.4 mg"/>
    <d v="2021-02-24T00:00:00"/>
    <s v="16:44:28"/>
    <x v="1"/>
    <x v="1"/>
    <n v="3"/>
    <x v="1"/>
    <m/>
    <m/>
    <d v="2021-02-24T16:44:28"/>
    <d v="1899-12-30T00:00:00"/>
    <m/>
    <n v="0"/>
    <x v="1"/>
    <x v="0"/>
  </r>
  <r>
    <n v="4283386"/>
    <n v="48489538"/>
    <x v="27"/>
    <x v="1"/>
    <s v="Davidson, Darnell"/>
    <x v="1"/>
    <s v="Naloxone (NARCAN) injection"/>
    <s v="0.4 mg"/>
    <d v="2021-01-27T00:00:00"/>
    <s v="02:34:37"/>
    <x v="1"/>
    <x v="1"/>
    <n v="3"/>
    <x v="1"/>
    <m/>
    <m/>
    <d v="2021-01-27T02:34:37"/>
    <d v="1899-12-30T00:00:00"/>
    <m/>
    <n v="0"/>
    <x v="1"/>
    <x v="0"/>
  </r>
  <r>
    <n v="7185159"/>
    <n v="46593527"/>
    <x v="68"/>
    <x v="1"/>
    <s v="Smith, Jane"/>
    <x v="0"/>
    <s v="Naloxone (NARCAN) injection"/>
    <s v="0.4 mg"/>
    <d v="2021-06-27T00:00:00"/>
    <s v="11:54:31"/>
    <x v="6"/>
    <x v="5"/>
    <n v="9"/>
    <x v="5"/>
    <d v="2021-06-27T00:00:00"/>
    <d v="1899-12-30T11:15:03"/>
    <d v="2021-06-27T11:54:31"/>
    <d v="2021-06-27T11:15:03"/>
    <d v="1899-12-30T00:39:28"/>
    <n v="2.7407407404098194E-2"/>
    <x v="5"/>
    <x v="1"/>
  </r>
  <r>
    <n v="6267766"/>
    <n v="41320128"/>
    <x v="59"/>
    <x v="2"/>
    <s v="Smith, Jane"/>
    <x v="0"/>
    <s v="Naloxone (NARCAN) injection"/>
    <s v="0.4 mg"/>
    <d v="2021-07-22T00:00:00"/>
    <s v="00:23:13"/>
    <x v="6"/>
    <x v="8"/>
    <n v="10"/>
    <x v="4"/>
    <d v="2021-07-21T00:00:00"/>
    <d v="1899-12-30T22:06:10"/>
    <d v="2021-07-22T00:23:13"/>
    <d v="2021-07-21T22:06:10"/>
    <d v="1899-12-30T02:17:03"/>
    <n v="9.5173611109203193E-2"/>
    <x v="5"/>
    <x v="0"/>
  </r>
  <r>
    <n v="1170019"/>
    <n v="43796145"/>
    <x v="17"/>
    <x v="1"/>
    <s v="Hashim, Jack"/>
    <x v="5"/>
    <s v="Naloxone (NARCAN) injection"/>
    <s v="0.4 mg"/>
    <d v="2021-06-01T00:00:00"/>
    <s v="02:11:54"/>
    <x v="11"/>
    <x v="9"/>
    <n v="10"/>
    <x v="4"/>
    <d v="2021-06-01T00:00:00"/>
    <d v="1899-12-30T00:57:35"/>
    <d v="2021-06-01T02:11:54"/>
    <d v="2021-06-01T00:57:35"/>
    <d v="1899-12-30T01:14:19"/>
    <n v="5.1608796296932269E-2"/>
    <x v="5"/>
    <x v="0"/>
  </r>
  <r>
    <n v="4177239"/>
    <n v="44453350"/>
    <x v="16"/>
    <x v="2"/>
    <s v="Franklin, Doris"/>
    <x v="0"/>
    <s v="Naloxone (NARCAN) injection"/>
    <s v="0.4 mg"/>
    <d v="2021-02-21T00:00:00"/>
    <s v="16:35:32"/>
    <x v="3"/>
    <x v="0"/>
    <n v="9"/>
    <x v="0"/>
    <d v="2021-02-21T00:00:00"/>
    <d v="1899-12-30T11:54:09"/>
    <d v="2021-02-21T16:35:32"/>
    <d v="2021-02-21T11:54:09"/>
    <d v="1899-12-30T04:41:23"/>
    <n v="0.19540509259240935"/>
    <x v="3"/>
    <x v="0"/>
  </r>
  <r>
    <n v="4531373"/>
    <n v="42319314"/>
    <x v="43"/>
    <x v="2"/>
    <s v="Hinchcliff, Sally"/>
    <x v="2"/>
    <s v="Naloxone (NARCAN) injection"/>
    <s v="0.4 mg"/>
    <d v="2021-01-04T00:00:00"/>
    <s v="21:10:11"/>
    <x v="6"/>
    <x v="2"/>
    <n v="14"/>
    <x v="2"/>
    <d v="2021-06-22T00:00:00"/>
    <d v="1899-12-30T04:15:17"/>
    <d v="2021-01-04T21:10:11"/>
    <d v="2021-06-22T04:15:17"/>
    <m/>
    <n v="0"/>
    <x v="1"/>
    <x v="0"/>
  </r>
  <r>
    <n v="6548337"/>
    <n v="43491741"/>
    <x v="60"/>
    <x v="2"/>
    <s v="Zaslow, Barbara"/>
    <x v="6"/>
    <s v="Naloxone (NARCAN) injection"/>
    <s v="0.4 mg"/>
    <d v="2021-07-14T00:00:00"/>
    <s v="11:55:56"/>
    <x v="11"/>
    <x v="8"/>
    <n v="10"/>
    <x v="4"/>
    <d v="2021-07-14T00:00:00"/>
    <d v="1899-12-30T11:34:04"/>
    <d v="2021-07-14T11:55:56"/>
    <d v="2021-07-14T11:34:04"/>
    <d v="1899-12-30T00:21:52"/>
    <n v="1.5185185184236616E-2"/>
    <x v="5"/>
    <x v="0"/>
  </r>
  <r>
    <n v="5718118"/>
    <n v="42400963"/>
    <x v="66"/>
    <x v="1"/>
    <s v="Zaslow, Barbara"/>
    <x v="6"/>
    <s v="Naloxone (NARCAN) injection"/>
    <s v="0.4 mg"/>
    <d v="2021-12-11T00:00:00"/>
    <s v="10:14:49"/>
    <x v="11"/>
    <x v="0"/>
    <n v="9"/>
    <x v="0"/>
    <d v="2021-12-11T00:00:00"/>
    <d v="1899-12-30T10:00:08"/>
    <d v="2021-12-11T10:14:49"/>
    <d v="2021-12-11T10:00:08"/>
    <d v="1899-12-30T00:14:41"/>
    <n v="1.0196759263635613E-2"/>
    <x v="5"/>
    <x v="0"/>
  </r>
  <r>
    <n v="7060792"/>
    <n v="44297914"/>
    <x v="68"/>
    <x v="1"/>
    <s v="Smith, Jane"/>
    <x v="0"/>
    <s v="Naloxone (NARCAN) injection"/>
    <s v="0.4 mg"/>
    <d v="2021-05-11T00:00:00"/>
    <s v="04:35:38"/>
    <x v="9"/>
    <x v="7"/>
    <n v="9"/>
    <x v="5"/>
    <d v="2021-05-11T00:00:00"/>
    <d v="1899-12-30T04:00:12"/>
    <d v="2021-05-11T04:35:38"/>
    <d v="2021-05-11T04:00:12"/>
    <d v="1899-12-30T00:35:26"/>
    <n v="2.4606481478258502E-2"/>
    <x v="5"/>
    <x v="0"/>
  </r>
  <r>
    <n v="5741703"/>
    <n v="47675939"/>
    <x v="60"/>
    <x v="2"/>
    <s v="Davidson, Darnell"/>
    <x v="1"/>
    <s v="Naloxone (NARCAN) injection"/>
    <s v="0.4 mg"/>
    <d v="2021-08-07T00:00:00"/>
    <s v="09:51:36"/>
    <x v="11"/>
    <x v="0"/>
    <n v="9"/>
    <x v="0"/>
    <d v="2021-07-07T00:00:00"/>
    <d v="1899-12-30T03:41:40"/>
    <d v="2021-08-07T09:51:36"/>
    <d v="2021-07-07T03:41:40"/>
    <d v="1900-01-30T06:09:56"/>
    <n v="31.256898148152686"/>
    <x v="2"/>
    <x v="1"/>
  </r>
  <r>
    <n v="6601304"/>
    <n v="40559168"/>
    <x v="51"/>
    <x v="2"/>
    <s v="Smith, Jane"/>
    <x v="0"/>
    <s v="Naloxone (NARCAN) injection"/>
    <s v="0.4 mg"/>
    <d v="2021-07-25T00:00:00"/>
    <s v="18:17:57"/>
    <x v="7"/>
    <x v="10"/>
    <n v="9"/>
    <x v="5"/>
    <d v="2021-07-25T00:00:00"/>
    <d v="1899-12-30T04:23:28"/>
    <d v="2021-07-25T18:17:57"/>
    <d v="2021-07-25T04:23:28"/>
    <d v="1899-12-30T13:54:29"/>
    <n v="0.5795023148166365"/>
    <x v="2"/>
    <x v="0"/>
  </r>
  <r>
    <n v="7073403"/>
    <n v="43483643"/>
    <x v="37"/>
    <x v="1"/>
    <s v="Patel, Ashish"/>
    <x v="7"/>
    <s v="Naloxone (NARCAN) injection"/>
    <s v="0.4 mg"/>
    <d v="2021-08-17T00:00:00"/>
    <s v="08:35:43"/>
    <x v="12"/>
    <x v="9"/>
    <n v="10"/>
    <x v="4"/>
    <d v="2021-08-17T00:00:00"/>
    <d v="1899-12-30T06:10:25"/>
    <d v="2021-08-17T08:35:43"/>
    <d v="2021-08-17T06:10:25"/>
    <d v="1899-12-30T02:25:18"/>
    <n v="0.10090277777635492"/>
    <x v="5"/>
    <x v="0"/>
  </r>
  <r>
    <n v="4265362"/>
    <n v="48039485"/>
    <x v="17"/>
    <x v="1"/>
    <s v="Prone, Jacob"/>
    <x v="5"/>
    <s v="Naloxone (NARCAN) injection"/>
    <s v="0.4 mg"/>
    <d v="2021-03-30T00:00:00"/>
    <s v="15:22:12"/>
    <x v="7"/>
    <x v="0"/>
    <n v="9"/>
    <x v="0"/>
    <d v="2021-03-30T00:00:00"/>
    <d v="1899-12-30T01:32:55"/>
    <d v="2021-03-30T15:22:12"/>
    <d v="2021-03-30T01:32:55"/>
    <d v="1899-12-30T13:49:17"/>
    <n v="0.57589120370539604"/>
    <x v="2"/>
    <x v="0"/>
  </r>
  <r>
    <n v="3325646"/>
    <n v="40980203"/>
    <x v="38"/>
    <x v="2"/>
    <s v="Franklin, Doris"/>
    <x v="0"/>
    <s v="Naloxone (NARCAN) injection"/>
    <s v="0.4 mg"/>
    <d v="2021-03-17T00:00:00"/>
    <s v="04:45:12"/>
    <x v="8"/>
    <x v="2"/>
    <n v="14"/>
    <x v="2"/>
    <d v="2021-03-17T00:00:00"/>
    <d v="1899-12-30T03:09:26"/>
    <d v="2021-03-17T04:45:12"/>
    <d v="2021-03-17T03:09:26"/>
    <d v="1899-12-30T01:35:46"/>
    <n v="6.6504629627161194E-2"/>
    <x v="5"/>
    <x v="0"/>
  </r>
  <r>
    <n v="4758298"/>
    <n v="42483623"/>
    <x v="32"/>
    <x v="2"/>
    <s v="Hinchcliff, Sally"/>
    <x v="2"/>
    <s v="Naloxone (NARCAN) injection"/>
    <s v="0.4 mg"/>
    <d v="2021-04-08T00:00:00"/>
    <s v="08:20:37"/>
    <x v="11"/>
    <x v="0"/>
    <n v="9"/>
    <x v="0"/>
    <d v="2021-04-08T00:00:00"/>
    <d v="1899-12-30T03:13:24"/>
    <d v="2021-04-08T08:20:37"/>
    <d v="2021-04-08T03:13:24"/>
    <d v="1899-12-30T05:07:13"/>
    <n v="0.21334490740991896"/>
    <x v="3"/>
    <x v="1"/>
  </r>
  <r>
    <n v="6500652"/>
    <n v="44025684"/>
    <x v="8"/>
    <x v="1"/>
    <s v="Crash, Thomas"/>
    <x v="5"/>
    <s v="Naloxone (NARCAN) injection"/>
    <s v="0.4 mg"/>
    <d v="2021-10-02T00:00:00"/>
    <s v="21:00:58"/>
    <x v="2"/>
    <x v="3"/>
    <n v="12"/>
    <x v="3"/>
    <d v="2021-10-02T00:00:00"/>
    <d v="1899-12-30T17:02:15"/>
    <d v="2021-10-02T21:00:58"/>
    <d v="2021-10-02T17:02:15"/>
    <d v="1899-12-30T03:58:43"/>
    <n v="0.16577546296321088"/>
    <x v="3"/>
    <x v="0"/>
  </r>
  <r>
    <n v="3042074"/>
    <n v="43338141"/>
    <x v="80"/>
    <x v="1"/>
    <s v="Patel, Ashish"/>
    <x v="7"/>
    <s v="Naloxone (NARCAN) injection"/>
    <s v="0.4 mg"/>
    <d v="2021-08-02T00:00:00"/>
    <s v="02:05:28"/>
    <x v="9"/>
    <x v="2"/>
    <n v="14"/>
    <x v="2"/>
    <d v="2021-08-02T00:00:00"/>
    <d v="1899-12-30T01:25:03"/>
    <d v="2021-08-02T02:05:28"/>
    <d v="2021-08-02T01:25:03"/>
    <d v="1899-12-30T00:40:25"/>
    <n v="2.8067129635019228E-2"/>
    <x v="5"/>
    <x v="0"/>
  </r>
  <r>
    <n v="7809083"/>
    <n v="49010015"/>
    <x v="83"/>
    <x v="2"/>
    <s v="Crash, Thomas"/>
    <x v="5"/>
    <s v="Naloxone (NARCAN) injection"/>
    <s v="0.4 mg"/>
    <d v="2021-07-31T00:00:00"/>
    <s v="04:53:30"/>
    <x v="4"/>
    <x v="9"/>
    <n v="10"/>
    <x v="4"/>
    <d v="2021-07-31T00:00:00"/>
    <d v="1899-12-30T04:00:56"/>
    <d v="2021-07-31T04:53:30"/>
    <d v="2021-07-31T04:00:56"/>
    <d v="1899-12-30T00:52:34"/>
    <n v="3.6504629628325347E-2"/>
    <x v="5"/>
    <x v="0"/>
  </r>
  <r>
    <n v="3401684"/>
    <n v="45416096"/>
    <x v="69"/>
    <x v="2"/>
    <s v="Bauman, Eric"/>
    <x v="3"/>
    <s v="Naloxone (NARCAN) injection"/>
    <s v="0.4 mg"/>
    <d v="2021-12-06T00:00:00"/>
    <s v="09:46:59"/>
    <x v="11"/>
    <x v="3"/>
    <n v="12"/>
    <x v="3"/>
    <d v="2021-12-06T00:00:00"/>
    <d v="1899-12-30T00:07:05"/>
    <d v="2021-12-06T09:46:59"/>
    <d v="2021-12-06T00:07:05"/>
    <d v="1899-12-30T09:39:54"/>
    <n v="0.40270833333488554"/>
    <x v="4"/>
    <x v="0"/>
  </r>
  <r>
    <n v="4287547"/>
    <n v="48385341"/>
    <x v="80"/>
    <x v="1"/>
    <s v="Martin, Barry"/>
    <x v="7"/>
    <s v="Naloxone (NARCAN) injection"/>
    <s v="0.4 mg"/>
    <d v="2021-07-21T00:00:00"/>
    <s v="07:39:47"/>
    <x v="1"/>
    <x v="5"/>
    <n v="9"/>
    <x v="5"/>
    <d v="2021-07-21T00:00:00"/>
    <d v="1899-12-30T07:39:20"/>
    <d v="2021-07-21T07:39:47"/>
    <d v="2021-07-21T07:39:20"/>
    <d v="1899-12-30T00:00:27"/>
    <n v="3.125000002910383E-4"/>
    <x v="5"/>
    <x v="0"/>
  </r>
  <r>
    <n v="3406771"/>
    <n v="46960944"/>
    <x v="69"/>
    <x v="2"/>
    <s v="Carter, Ellen"/>
    <x v="1"/>
    <s v="Naloxone (NARCAN) injection"/>
    <s v="0.4 mg"/>
    <d v="2021-06-20T00:00:00"/>
    <s v="08:09:46"/>
    <x v="7"/>
    <x v="0"/>
    <n v="9"/>
    <x v="0"/>
    <d v="2021-06-20T00:00:00"/>
    <d v="1899-12-30T03:18:34"/>
    <d v="2021-06-20T08:09:46"/>
    <d v="2021-06-20T03:18:34"/>
    <d v="1899-12-30T04:51:12"/>
    <n v="0.20222222222218988"/>
    <x v="3"/>
    <x v="0"/>
  </r>
  <r>
    <n v="8879575"/>
    <n v="49156082"/>
    <x v="29"/>
    <x v="1"/>
    <s v="Gonzalez, Juan"/>
    <x v="0"/>
    <s v="Naloxone (NARCAN) injection"/>
    <s v="0.4 mg"/>
    <d v="2021-09-14T00:00:00"/>
    <s v="03:53:56"/>
    <x v="0"/>
    <x v="12"/>
    <n v="14"/>
    <x v="2"/>
    <d v="2021-09-14T00:00:00"/>
    <d v="1899-12-30T02:45:56"/>
    <d v="2021-09-14T03:53:56"/>
    <d v="2021-09-14T02:45:56"/>
    <d v="1899-12-30T01:08:00"/>
    <n v="4.7222222223354038E-2"/>
    <x v="5"/>
    <x v="0"/>
  </r>
  <r>
    <n v="1090838"/>
    <n v="43092973"/>
    <x v="60"/>
    <x v="2"/>
    <s v="Gonzalez, Juan"/>
    <x v="0"/>
    <s v="Naloxone (NARCAN) injection"/>
    <s v="0.4 mg"/>
    <d v="2021-09-23T00:00:00"/>
    <s v="06:15:24"/>
    <x v="9"/>
    <x v="3"/>
    <n v="12"/>
    <x v="3"/>
    <d v="2021-09-23T00:00:00"/>
    <d v="1899-12-30T05:20:30"/>
    <d v="2021-09-23T06:15:24"/>
    <d v="2021-09-23T05:20:30"/>
    <d v="1899-12-30T00:54:54"/>
    <n v="3.8124999999126885E-2"/>
    <x v="5"/>
    <x v="0"/>
  </r>
  <r>
    <n v="5116677"/>
    <n v="48473762"/>
    <x v="3"/>
    <x v="1"/>
    <s v="Thomas, William"/>
    <x v="4"/>
    <s v="Naloxone (NARCAN) injection"/>
    <s v="0.4 mg"/>
    <d v="2021-11-17T00:00:00"/>
    <s v="20:06:44"/>
    <x v="8"/>
    <x v="3"/>
    <n v="12"/>
    <x v="3"/>
    <d v="2021-11-17T00:00:00"/>
    <d v="1899-12-30T07:34:25"/>
    <d v="2021-11-17T20:06:44"/>
    <d v="2021-11-17T07:34:25"/>
    <d v="1899-12-30T12:32:19"/>
    <n v="0.52244212962978054"/>
    <x v="2"/>
    <x v="0"/>
  </r>
  <r>
    <n v="8773566"/>
    <n v="46471640"/>
    <x v="9"/>
    <x v="0"/>
    <s v="Crash, Thomas"/>
    <x v="5"/>
    <s v="Naloxone (NARCAN) injection"/>
    <s v="0.4 mg"/>
    <d v="2021-01-21T00:00:00"/>
    <s v="21:51:32"/>
    <x v="9"/>
    <x v="12"/>
    <n v="14"/>
    <x v="2"/>
    <d v="2021-01-21T00:00:00"/>
    <d v="1899-12-30T20:28:13"/>
    <d v="2021-01-21T21:51:32"/>
    <d v="2021-01-21T20:28:13"/>
    <d v="1899-12-30T01:23:19"/>
    <n v="5.7858796295477077E-2"/>
    <x v="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C3F46B-1067-4F06-8B5C-F6E534102282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B10" firstHeaderRow="1" firstDataRow="1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Row" showAll="0">
      <items count="9">
        <item x="0"/>
        <item x="3"/>
        <item x="2"/>
        <item x="6"/>
        <item x="5"/>
        <item h="1" x="1"/>
        <item x="4"/>
        <item m="1" x="7"/>
        <item t="default"/>
      </items>
    </pivotField>
    <pivotField showAll="0"/>
    <pivotField showAll="0"/>
    <pivotField numFmtId="167" showAll="0"/>
    <pivotField numFmtId="167" showAll="0"/>
    <pivotField showAll="0"/>
    <pivotField dataField="1" numFmtId="2" showAll="0"/>
    <pivotField showAll="0"/>
    <pivotField showAll="0"/>
  </pivotFields>
  <rowFields count="1">
    <field x="13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Items count="1">
    <i/>
  </colItems>
  <dataFields count="1">
    <dataField name="Average of Calculation" fld="19" subtotal="average" baseField="12" baseItem="0" numFmtId="2"/>
  </dataFields>
  <formats count="4">
    <format dxfId="60">
      <pivotArea field="13" type="button" dataOnly="0" labelOnly="1" outline="0" axis="axisRow" fieldPosition="0"/>
    </format>
    <format dxfId="59">
      <pivotArea dataOnly="0" labelOnly="1" outline="0" axis="axisValues" fieldPosition="0"/>
    </format>
    <format dxfId="58">
      <pivotArea outline="0" collapsedLevelsAreSubtotals="1" fieldPosition="0"/>
    </format>
    <format dxfId="57">
      <pivotArea dataOnly="0" labelOnly="1" outline="0" axis="axisValues" fieldPosition="0"/>
    </format>
  </format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4612E6-A721-437A-BDB2-2AA834DD2243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7" indent="0" outline="1" outlineData="1" multipleFieldFilters="0">
  <location ref="A3:B19" firstHeaderRow="1" firstDataRow="1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dataField="1" showAll="0">
      <items count="17">
        <item x="0"/>
        <item x="11"/>
        <item x="14"/>
        <item x="3"/>
        <item x="2"/>
        <item x="12"/>
        <item x="6"/>
        <item x="13"/>
        <item x="10"/>
        <item x="5"/>
        <item x="7"/>
        <item x="1"/>
        <item x="8"/>
        <item x="9"/>
        <item m="1" x="15"/>
        <item x="4"/>
        <item t="default"/>
      </items>
    </pivotField>
    <pivotField showAll="0"/>
    <pivotField showAll="0"/>
    <pivotField showAll="0"/>
    <pivotField showAll="0"/>
    <pivotField numFmtId="167" showAll="0"/>
    <pivotField numFmtId="167" showAll="0"/>
    <pivotField showAll="0"/>
    <pivotField numFmtId="2" showAll="0"/>
    <pivotField showAll="0"/>
    <pivotField showAll="0"/>
  </pivotFields>
  <rowFields count="1">
    <field x="1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 t="grand">
      <x/>
    </i>
  </rowItems>
  <colItems count="1">
    <i/>
  </colItems>
  <dataFields count="1">
    <dataField name="Count of Most Recent Opioid Administration (within 24 hours of naloxone administration)" fld="11" subtotal="count" baseField="0" baseItem="0"/>
  </dataFields>
  <formats count="3"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E53727-3C92-4605-814F-C1E307C329CC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E12" firstHeaderRow="1" firstDataRow="2" firstDataCol="1"/>
  <pivotFields count="22">
    <pivotField showAll="0"/>
    <pivotField showAll="0"/>
    <pivotField showAll="0"/>
    <pivotField axis="axisCol" dataField="1" showAll="0">
      <items count="12">
        <item x="1"/>
        <item m="1" x="7"/>
        <item m="1" x="10"/>
        <item m="1" x="4"/>
        <item m="1" x="6"/>
        <item x="0"/>
        <item m="1" x="9"/>
        <item m="1" x="3"/>
        <item x="2"/>
        <item m="1" x="8"/>
        <item m="1" x="5"/>
        <item t="default"/>
      </items>
    </pivotField>
    <pivotField showAll="0"/>
    <pivotField showAll="0"/>
    <pivotField showAll="0"/>
    <pivotField showAll="0"/>
    <pivotField numFmtId="168" showAll="0"/>
    <pivotField showAll="0"/>
    <pivotField showAll="0"/>
    <pivotField showAll="0"/>
    <pivotField showAll="0"/>
    <pivotField axis="axisRow" showAll="0">
      <items count="9">
        <item x="0"/>
        <item x="3"/>
        <item x="2"/>
        <item x="6"/>
        <item x="5"/>
        <item x="1"/>
        <item x="4"/>
        <item m="1" x="7"/>
        <item t="default"/>
      </items>
    </pivotField>
    <pivotField showAll="0"/>
    <pivotField showAll="0"/>
    <pivotField numFmtId="167" showAll="0"/>
    <pivotField numFmtId="167" showAll="0"/>
    <pivotField showAll="0"/>
    <pivotField numFmtId="2" showAll="0"/>
    <pivotField showAll="0"/>
    <pivotField showAll="0"/>
  </pivotFields>
  <rowFields count="1">
    <field x="1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4">
    <i>
      <x/>
    </i>
    <i>
      <x v="5"/>
    </i>
    <i>
      <x v="8"/>
    </i>
    <i t="grand">
      <x/>
    </i>
  </colItems>
  <dataFields count="1">
    <dataField name="Count of Age Category" fld="3" subtotal="count" baseField="0" baseItem="0"/>
  </dataFields>
  <formats count="7">
    <format dxfId="56">
      <pivotArea outline="0" collapsedLevelsAreSubtotals="1" fieldPosition="0"/>
    </format>
    <format dxfId="55">
      <pivotArea field="13" type="button" dataOnly="0" labelOnly="1" outline="0" axis="axisRow" fieldPosition="0"/>
    </format>
    <format dxfId="54">
      <pivotArea dataOnly="0" labelOnly="1" fieldPosition="0">
        <references count="1">
          <reference field="13" count="0"/>
        </references>
      </pivotArea>
    </format>
    <format dxfId="53">
      <pivotArea dataOnly="0" labelOnly="1" grandRow="1" outline="0" fieldPosition="0"/>
    </format>
    <format dxfId="52">
      <pivotArea dataOnly="0" labelOnly="1" fieldPosition="0">
        <references count="1">
          <reference field="3" count="0"/>
        </references>
      </pivotArea>
    </format>
    <format dxfId="51">
      <pivotArea dataOnly="0" labelOnly="1" grandCol="1" outline="0" fieldPosition="0"/>
    </format>
    <format dxfId="50">
      <pivotArea dataOnly="0" labelOnly="1" fieldPosition="0">
        <references count="1">
          <reference field="3" count="0"/>
        </references>
      </pivotArea>
    </format>
  </formats>
  <chartFormats count="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F60EB6-DCB0-48B6-9C30-FA2B7F491B54}" name="PivotTable3" cacheId="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outline="1" outlineData="1" multipleFieldFilters="0" chartFormat="2">
  <location ref="A3:C11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Row" showAll="0">
      <items count="9">
        <item x="0"/>
        <item x="3"/>
        <item x="2"/>
        <item x="6"/>
        <item x="5"/>
        <item x="1"/>
        <item x="4"/>
        <item m="1" x="7"/>
        <item t="default"/>
      </items>
    </pivotField>
    <pivotField showAll="0"/>
    <pivotField showAll="0"/>
    <pivotField numFmtId="167" showAll="0"/>
    <pivotField numFmtId="167" showAll="0"/>
    <pivotField showAll="0"/>
    <pivotField numFmtId="2" showAll="0"/>
    <pivotField showAll="0"/>
    <pivotField axis="axisCol" dataField="1" showAll="0">
      <items count="3">
        <item h="1" x="0"/>
        <item x="1"/>
        <item t="default"/>
      </items>
    </pivotField>
  </pivotFields>
  <rowFields count="1">
    <field x="13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Fields count="1">
    <field x="21"/>
  </colFields>
  <colItems count="2">
    <i>
      <x v="1"/>
    </i>
    <i t="grand">
      <x/>
    </i>
  </colItems>
  <dataFields count="1">
    <dataField name="Count of Benzodiazepine Administration within 12 hours" fld="21" subtotal="count" baseField="0" baseItem="0"/>
  </dataFields>
  <formats count="18">
    <format dxfId="49">
      <pivotArea field="13" type="button" dataOnly="0" labelOnly="1" outline="0" axis="axisRow" fieldPosition="0"/>
    </format>
    <format dxfId="48">
      <pivotArea dataOnly="0" labelOnly="1" fieldPosition="0">
        <references count="1">
          <reference field="21" count="0"/>
        </references>
      </pivotArea>
    </format>
    <format dxfId="47">
      <pivotArea dataOnly="0" labelOnly="1" grandCol="1" outline="0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origin" dataOnly="0" labelOnly="1" outline="0" fieldPosition="0"/>
    </format>
    <format dxfId="43">
      <pivotArea field="21" type="button" dataOnly="0" labelOnly="1" outline="0" axis="axisCol" fieldPosition="0"/>
    </format>
    <format dxfId="42">
      <pivotArea type="topRight" dataOnly="0" labelOnly="1" outline="0" fieldPosition="0"/>
    </format>
    <format dxfId="41">
      <pivotArea field="13" type="button" dataOnly="0" labelOnly="1" outline="0" axis="axisRow" fieldPosition="0"/>
    </format>
    <format dxfId="40">
      <pivotArea dataOnly="0" labelOnly="1" fieldPosition="0">
        <references count="1">
          <reference field="13" count="6">
            <x v="0"/>
            <x v="1"/>
            <x v="2"/>
            <x v="3"/>
            <x v="4"/>
            <x v="6"/>
          </reference>
        </references>
      </pivotArea>
    </format>
    <format dxfId="39">
      <pivotArea dataOnly="0" labelOnly="1" grandRow="1" outline="0" fieldPosition="0"/>
    </format>
    <format dxfId="38">
      <pivotArea dataOnly="0" labelOnly="1" fieldPosition="0">
        <references count="1">
          <reference field="21" count="0"/>
        </references>
      </pivotArea>
    </format>
    <format dxfId="37">
      <pivotArea dataOnly="0" labelOnly="1" grandCol="1" outline="0" fieldPosition="0"/>
    </format>
    <format dxfId="36">
      <pivotArea outline="0" collapsedLevelsAreSubtotals="1" fieldPosition="0"/>
    </format>
    <format dxfId="35">
      <pivotArea field="21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fieldPosition="0">
        <references count="1">
          <reference field="21" count="0"/>
        </references>
      </pivotArea>
    </format>
    <format dxfId="32">
      <pivotArea dataOnly="0" labelOnly="1" grandCol="1" outline="0" fieldPosition="0"/>
    </format>
  </formats>
  <chartFormats count="2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BF7E8-6061-4A88-BBCC-56FCBC7E7F71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 rowHeaderCaption="Age Category">
  <location ref="A3:E11" firstHeaderRow="1" firstDataRow="2" firstDataCol="1"/>
  <pivotFields count="22">
    <pivotField showAll="0"/>
    <pivotField showAll="0"/>
    <pivotField showAll="0"/>
    <pivotField axis="axisCol" showAll="0">
      <items count="12">
        <item m="1" x="7"/>
        <item m="1" x="10"/>
        <item m="1" x="4"/>
        <item m="1" x="6"/>
        <item m="1" x="9"/>
        <item m="1" x="3"/>
        <item m="1" x="8"/>
        <item m="1" x="5"/>
        <item x="1"/>
        <item x="0"/>
        <item x="2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Row" dataField="1" showAll="0">
      <items count="9">
        <item x="0"/>
        <item x="3"/>
        <item x="2"/>
        <item x="6"/>
        <item x="5"/>
        <item h="1" x="1"/>
        <item x="4"/>
        <item m="1" x="7"/>
        <item t="default"/>
      </items>
    </pivotField>
    <pivotField showAll="0"/>
    <pivotField showAll="0"/>
    <pivotField numFmtId="167" showAll="0"/>
    <pivotField numFmtId="167" showAll="0"/>
    <pivotField showAll="0"/>
    <pivotField numFmtId="2" showAll="0"/>
    <pivotField showAll="0"/>
    <pivotField showAll="0"/>
  </pivotFields>
  <rowFields count="1">
    <field x="13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Fields count="1">
    <field x="3"/>
  </colFields>
  <colItems count="4">
    <i>
      <x v="8"/>
    </i>
    <i>
      <x v="9"/>
    </i>
    <i>
      <x v="10"/>
    </i>
    <i t="grand">
      <x/>
    </i>
  </colItems>
  <dataFields count="1">
    <dataField name="Count of Most Recent Opioid Category" fld="13" subtotal="count" baseField="0" baseItem="0"/>
  </dataFields>
  <formats count="15">
    <format dxfId="31">
      <pivotArea field="3" type="button" dataOnly="0" labelOnly="1" outline="0" axis="axisCol" fieldPosition="0"/>
    </format>
    <format dxfId="30">
      <pivotArea dataOnly="0" labelOnly="1" fieldPosition="0">
        <references count="1">
          <reference field="13" count="0"/>
        </references>
      </pivotArea>
    </format>
    <format dxfId="29">
      <pivotArea dataOnly="0" labelOnly="1" grandCol="1" outline="0" fieldPosition="0"/>
    </format>
    <format dxfId="28">
      <pivotArea outline="0" collapsedLevelsAreSubtotals="1" fieldPosition="0"/>
    </format>
    <format dxfId="27">
      <pivotArea field="3" type="button" dataOnly="0" labelOnly="1" outline="0" axis="axisCol" fieldPosition="0"/>
    </format>
    <format dxfId="26">
      <pivotArea dataOnly="0" labelOnly="1" fieldPosition="0">
        <references count="1">
          <reference field="3" count="0"/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1">
          <reference field="13" count="0"/>
        </references>
      </pivotArea>
    </format>
    <format dxfId="23">
      <pivotArea dataOnly="0" labelOnly="1" grandCol="1" outline="0" fieldPosition="0"/>
    </format>
    <format dxfId="22">
      <pivotArea outline="0" collapsedLevelsAreSubtotals="1" fieldPosition="0"/>
    </format>
    <format dxfId="21">
      <pivotArea field="3" type="button" dataOnly="0" labelOnly="1" outline="0" axis="axisCol" fieldPosition="0"/>
    </format>
    <format dxfId="20">
      <pivotArea dataOnly="0" labelOnly="1" fieldPosition="0">
        <references count="1">
          <reference field="3" count="0"/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F1D1FB-BF77-4738-9758-CADE05490A61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7" indent="0" outline="1" outlineData="1" multipleFieldFilters="0">
  <location ref="A3:B12" firstHeaderRow="1" firstDataRow="1" firstDataCol="1"/>
  <pivotFields count="22">
    <pivotField dataField="1" showAll="0"/>
    <pivotField showAll="0"/>
    <pivotField showAll="0"/>
    <pivotField showAll="0"/>
    <pivotField showAll="0"/>
    <pivotField axis="axisRow" showAll="0">
      <items count="9">
        <item sd="0" x="2"/>
        <item sd="0" x="5"/>
        <item sd="0" x="1"/>
        <item sd="0" x="6"/>
        <item sd="0" x="4"/>
        <item sd="0" x="7"/>
        <item sd="0" x="0"/>
        <item sd="0" x="3"/>
        <item t="default" sd="0"/>
      </items>
    </pivotField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numFmtId="2" showAll="0"/>
    <pivotField showAll="0"/>
    <pivotField showAll="0"/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MRN" fld="0" subtotal="count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5F7BE6-FFAF-442B-A3E9-0226A6CCF311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7" indent="0" outline="1" outlineData="1" multipleFieldFilters="0">
  <location ref="A3:B92" firstHeaderRow="1" firstDataRow="1" firstDataCol="1"/>
  <pivotFields count="22">
    <pivotField showAll="0"/>
    <pivotField showAll="0"/>
    <pivotField axis="axisRow" dataField="1" showAll="0">
      <items count="89">
        <item x="84"/>
        <item x="86"/>
        <item x="87"/>
        <item x="80"/>
        <item x="37"/>
        <item x="79"/>
        <item x="85"/>
        <item x="22"/>
        <item x="73"/>
        <item x="8"/>
        <item x="74"/>
        <item x="3"/>
        <item x="27"/>
        <item x="17"/>
        <item x="46"/>
        <item x="68"/>
        <item x="33"/>
        <item x="75"/>
        <item x="66"/>
        <item x="72"/>
        <item x="24"/>
        <item x="67"/>
        <item x="13"/>
        <item x="21"/>
        <item x="1"/>
        <item x="82"/>
        <item x="29"/>
        <item x="61"/>
        <item x="63"/>
        <item x="11"/>
        <item x="23"/>
        <item x="62"/>
        <item x="12"/>
        <item x="55"/>
        <item x="2"/>
        <item x="53"/>
        <item x="19"/>
        <item x="9"/>
        <item x="56"/>
        <item x="70"/>
        <item x="42"/>
        <item x="0"/>
        <item x="57"/>
        <item x="39"/>
        <item x="20"/>
        <item x="50"/>
        <item x="81"/>
        <item x="18"/>
        <item x="52"/>
        <item x="44"/>
        <item x="64"/>
        <item x="40"/>
        <item x="76"/>
        <item x="69"/>
        <item x="43"/>
        <item x="6"/>
        <item x="32"/>
        <item x="16"/>
        <item x="83"/>
        <item x="7"/>
        <item x="47"/>
        <item x="48"/>
        <item x="25"/>
        <item x="41"/>
        <item x="65"/>
        <item x="35"/>
        <item x="36"/>
        <item x="78"/>
        <item x="60"/>
        <item x="38"/>
        <item x="4"/>
        <item x="49"/>
        <item x="15"/>
        <item x="77"/>
        <item x="10"/>
        <item x="58"/>
        <item x="26"/>
        <item x="5"/>
        <item x="31"/>
        <item x="51"/>
        <item x="30"/>
        <item x="14"/>
        <item x="59"/>
        <item x="71"/>
        <item x="54"/>
        <item x="28"/>
        <item x="34"/>
        <item x="45"/>
        <item t="default"/>
      </items>
    </pivotField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numFmtId="2" showAll="0"/>
    <pivotField showAll="0"/>
    <pivotField showAll="0"/>
  </pivotFields>
  <rowFields count="1">
    <field x="2"/>
  </rowFields>
  <rowItems count="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 t="grand">
      <x/>
    </i>
  </rowItems>
  <colItems count="1">
    <i/>
  </colItems>
  <dataFields count="1">
    <dataField name="Count of Patient Age at time of administration" fld="2" subtotal="count" baseField="2" baseItem="0"/>
  </dataFields>
  <formats count="3">
    <format dxfId="16">
      <pivotArea dataOnly="0" labelOnly="1" outline="0" axis="axisValues" fieldPosition="0"/>
    </format>
    <format dxfId="15">
      <pivotArea outline="0" collapsedLevelsAreSubtotals="1" fieldPosition="0"/>
    </format>
    <format dxfId="1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CE38E8-0F5E-4FB4-AE4E-0EB3EBB4050A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7" indent="0" outline="1" outlineData="1" multipleFieldFilters="0">
  <location ref="A3:B17" firstHeaderRow="1" firstDataRow="1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axis="axisRow" dataField="1" showAll="0">
      <items count="14">
        <item x="2"/>
        <item x="1"/>
        <item x="3"/>
        <item x="8"/>
        <item x="0"/>
        <item x="11"/>
        <item x="6"/>
        <item x="5"/>
        <item x="12"/>
        <item x="9"/>
        <item x="4"/>
        <item x="7"/>
        <item x="10"/>
        <item t="default"/>
      </items>
    </pivotField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numFmtId="2" showAll="0"/>
    <pivotField showAll="0"/>
    <pivotField showAll="0"/>
  </pivotFields>
  <rowFields count="1">
    <field x="1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Administration Location" fld="10" subtotal="count" baseField="0" baseItem="0"/>
  </dataFields>
  <formats count="5">
    <format dxfId="13">
      <pivotArea field="10" type="button" dataOnly="0" labelOnly="1" outline="0" axis="axisRow" fieldPosition="0"/>
    </format>
    <format dxfId="12">
      <pivotArea dataOnly="0" labelOnly="1" outline="0" axis="axisValues" fieldPosition="0"/>
    </format>
    <format dxfId="11">
      <pivotArea field="10" type="button" dataOnly="0" labelOnly="1" outline="0" axis="axisRow" fieldPosition="0"/>
    </format>
    <format dxfId="10">
      <pivotArea outline="0" collapsedLevelsAreSubtotals="1" fieldPosition="0"/>
    </format>
    <format dxfId="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C88EF5-F23E-4F4E-A182-F1EB8055A708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7" indent="0" outline="1" outlineData="1" multipleFieldFilters="0">
  <location ref="A3:B6" firstHeaderRow="1" firstDataRow="1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numFmtId="167" showAll="0"/>
    <pivotField numFmtId="167" showAll="0"/>
    <pivotField showAll="0"/>
    <pivotField numFmtId="2" showAll="0"/>
    <pivotField showAll="0"/>
    <pivotField axis="axisRow" dataField="1" showAll="0">
      <items count="3">
        <item x="0"/>
        <item x="1"/>
        <item t="default"/>
      </items>
    </pivotField>
  </pivotFields>
  <rowFields count="1">
    <field x="21"/>
  </rowFields>
  <rowItems count="3">
    <i>
      <x/>
    </i>
    <i>
      <x v="1"/>
    </i>
    <i t="grand">
      <x/>
    </i>
  </rowItems>
  <colItems count="1">
    <i/>
  </colItems>
  <dataFields count="1">
    <dataField name="Count of Benzodiazepine Administration within 12 hours" fld="21" subtotal="count" baseField="0" baseItem="0"/>
  </dataFields>
  <formats count="3">
    <format dxfId="8">
      <pivotArea field="21" type="button" dataOnly="0" labelOnly="1" outline="0" axis="axisRow" fieldPosition="0"/>
    </format>
    <format dxfId="7">
      <pivotArea dataOnly="0" labelOnly="1" outline="0" axis="axisValues" fieldPosition="0"/>
    </format>
    <format dxfId="6">
      <pivotArea dataOnly="0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36E871-4899-4AD2-87B9-EA6839071714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7" indent="0" outline="1" outlineData="1" multipleFieldFilters="0">
  <location ref="A3:B10" firstHeaderRow="1" firstDataRow="1" firstDataCol="1"/>
  <pivotFields count="22">
    <pivotField showAll="0"/>
    <pivotField showAll="0"/>
    <pivotField showAll="0"/>
    <pivotField showAll="0"/>
    <pivotField showAll="0"/>
    <pivotField axis="axisRow" showAll="0">
      <items count="9">
        <item sd="0" x="2"/>
        <item sd="0" x="5"/>
        <item sd="0" x="1"/>
        <item sd="0" x="6"/>
        <item sd="0" x="4"/>
        <item sd="0" x="7"/>
        <item sd="0" x="0"/>
        <item sd="0" x="3"/>
        <item t="default" sd="0"/>
      </items>
    </pivotField>
    <pivotField showAll="0"/>
    <pivotField showAll="0"/>
    <pivotField numFmtId="14" showAll="0"/>
    <pivotField showAll="0"/>
    <pivotField showAll="0"/>
    <pivotField axis="axisRow" dataField="1" showAll="0">
      <items count="17">
        <item h="1" x="0"/>
        <item h="1" x="11"/>
        <item h="1" x="14"/>
        <item h="1" x="3"/>
        <item h="1" x="2"/>
        <item h="1" x="12"/>
        <item h="1" x="6"/>
        <item h="1" x="13"/>
        <item h="1" x="10"/>
        <item h="1" x="5"/>
        <item h="1" x="7"/>
        <item x="1"/>
        <item h="1" x="8"/>
        <item h="1" x="9"/>
        <item h="1" m="1" x="15"/>
        <item h="1" x="4"/>
        <item t="default"/>
      </items>
    </pivotField>
    <pivotField showAll="0"/>
    <pivotField showAll="0"/>
    <pivotField showAll="0"/>
    <pivotField showAll="0"/>
    <pivotField numFmtId="167" showAll="0"/>
    <pivotField numFmtId="167" showAll="0"/>
    <pivotField showAll="0"/>
    <pivotField numFmtId="2" showAll="0"/>
    <pivotField showAll="0"/>
    <pivotField showAll="0"/>
  </pivotFields>
  <rowFields count="2">
    <field x="5"/>
    <field x="11"/>
  </rowFields>
  <rowItems count="7">
    <i>
      <x/>
    </i>
    <i>
      <x v="1"/>
    </i>
    <i>
      <x v="2"/>
    </i>
    <i>
      <x v="4"/>
    </i>
    <i>
      <x v="6"/>
    </i>
    <i>
      <x v="7"/>
    </i>
    <i t="grand">
      <x/>
    </i>
  </rowItems>
  <colItems count="1">
    <i/>
  </colItems>
  <dataFields count="1">
    <dataField name="Count of No Prior Opioid Administrations within 24 hours" fld="11" subtotal="count" baseField="4" baseItem="0"/>
  </dataFields>
  <formats count="3">
    <format dxfId="5">
      <pivotArea dataOnly="0" labelOnly="1" outline="0" axis="axisValues" fieldPosition="0"/>
    </format>
    <format dxfId="4">
      <pivotArea outline="0" collapsedLevelsAreSubtotals="1" fieldPosition="0"/>
    </format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D93B-B5AF-4C79-B8EE-1775734A8951}">
  <dimension ref="A1:M400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4.4" x14ac:dyDescent="0.3"/>
  <cols>
    <col min="1" max="1" width="8.77734375" bestFit="1" customWidth="1"/>
    <col min="2" max="2" width="12.5546875" style="42" customWidth="1"/>
    <col min="3" max="3" width="15.109375" customWidth="1"/>
    <col min="4" max="4" width="18.88671875" customWidth="1"/>
    <col min="5" max="5" width="28.88671875" bestFit="1" customWidth="1"/>
    <col min="6" max="6" width="10.5546875" customWidth="1"/>
    <col min="7" max="7" width="15" customWidth="1"/>
    <col min="8" max="8" width="15.77734375" customWidth="1"/>
    <col min="9" max="9" width="19.21875" customWidth="1"/>
    <col min="10" max="10" width="24.77734375" customWidth="1"/>
    <col min="11" max="11" width="16.21875" customWidth="1"/>
    <col min="12" max="12" width="17.88671875" customWidth="1"/>
    <col min="13" max="13" width="15.77734375" bestFit="1" customWidth="1"/>
  </cols>
  <sheetData>
    <row r="1" spans="1:13" ht="15.6" x14ac:dyDescent="0.3">
      <c r="A1" s="15"/>
      <c r="B1" s="40"/>
      <c r="C1" s="40"/>
      <c r="D1" s="16"/>
      <c r="E1" s="15"/>
      <c r="F1" s="40"/>
      <c r="G1" s="54"/>
      <c r="H1" s="40"/>
      <c r="I1" s="15"/>
      <c r="J1" s="17"/>
      <c r="K1" s="54"/>
      <c r="L1" s="57"/>
      <c r="M1" s="40"/>
    </row>
    <row r="2" spans="1:13" s="2" customFormat="1" ht="71.400000000000006" customHeight="1" x14ac:dyDescent="0.3">
      <c r="A2" s="104" t="s">
        <v>455</v>
      </c>
      <c r="B2" s="104" t="s">
        <v>0</v>
      </c>
      <c r="C2" s="104" t="s">
        <v>476</v>
      </c>
      <c r="D2" s="105" t="s">
        <v>3</v>
      </c>
      <c r="E2" s="106" t="s">
        <v>6</v>
      </c>
      <c r="F2" s="106" t="s">
        <v>4</v>
      </c>
      <c r="G2" s="107" t="s">
        <v>8</v>
      </c>
      <c r="H2" s="104" t="s">
        <v>9</v>
      </c>
      <c r="I2" s="104" t="s">
        <v>10</v>
      </c>
      <c r="J2" s="104" t="s">
        <v>17</v>
      </c>
      <c r="K2" s="107" t="s">
        <v>11</v>
      </c>
      <c r="L2" s="108" t="s">
        <v>12</v>
      </c>
      <c r="M2" s="104" t="s">
        <v>469</v>
      </c>
    </row>
    <row r="3" spans="1:13" ht="15" customHeight="1" x14ac:dyDescent="0.3">
      <c r="A3" s="109">
        <v>1791709</v>
      </c>
      <c r="B3" s="110">
        <v>45520513</v>
      </c>
      <c r="C3" s="110">
        <v>54</v>
      </c>
      <c r="D3" s="111" t="s">
        <v>18</v>
      </c>
      <c r="E3" s="109" t="s">
        <v>7</v>
      </c>
      <c r="F3" s="110" t="s">
        <v>5</v>
      </c>
      <c r="G3" s="112">
        <v>44322</v>
      </c>
      <c r="H3" s="110" t="s">
        <v>57</v>
      </c>
      <c r="I3" s="109" t="s">
        <v>470</v>
      </c>
      <c r="J3" s="113" t="s">
        <v>56</v>
      </c>
      <c r="K3" s="112">
        <v>44322</v>
      </c>
      <c r="L3" s="114">
        <v>0.19270833333333331</v>
      </c>
      <c r="M3" s="110" t="s">
        <v>477</v>
      </c>
    </row>
    <row r="4" spans="1:13" ht="15" customHeight="1" x14ac:dyDescent="0.3">
      <c r="A4" s="109">
        <v>4506239</v>
      </c>
      <c r="B4" s="110">
        <v>45331502</v>
      </c>
      <c r="C4" s="110">
        <v>37</v>
      </c>
      <c r="D4" s="111" t="s">
        <v>19</v>
      </c>
      <c r="E4" s="109" t="s">
        <v>7</v>
      </c>
      <c r="F4" s="110" t="s">
        <v>5</v>
      </c>
      <c r="G4" s="112">
        <v>44456</v>
      </c>
      <c r="H4" s="110" t="s">
        <v>58</v>
      </c>
      <c r="I4" s="109" t="s">
        <v>463</v>
      </c>
      <c r="J4" s="113" t="s">
        <v>462</v>
      </c>
      <c r="K4" s="112"/>
      <c r="L4" s="114"/>
      <c r="M4" s="110" t="s">
        <v>477</v>
      </c>
    </row>
    <row r="5" spans="1:13" ht="15" customHeight="1" x14ac:dyDescent="0.3">
      <c r="A5" s="109">
        <v>4143793</v>
      </c>
      <c r="B5" s="110">
        <v>44183535</v>
      </c>
      <c r="C5" s="110">
        <v>47</v>
      </c>
      <c r="D5" s="111" t="s">
        <v>20</v>
      </c>
      <c r="E5" s="109" t="s">
        <v>7</v>
      </c>
      <c r="F5" s="110" t="s">
        <v>5</v>
      </c>
      <c r="G5" s="112">
        <v>44524</v>
      </c>
      <c r="H5" s="110" t="s">
        <v>59</v>
      </c>
      <c r="I5" s="109" t="s">
        <v>472</v>
      </c>
      <c r="J5" s="113" t="s">
        <v>460</v>
      </c>
      <c r="K5" s="112">
        <v>44523</v>
      </c>
      <c r="L5" s="114">
        <v>0.84350694444444452</v>
      </c>
      <c r="M5" s="110" t="s">
        <v>477</v>
      </c>
    </row>
    <row r="6" spans="1:13" ht="15" customHeight="1" x14ac:dyDescent="0.3">
      <c r="A6" s="109">
        <v>1156572</v>
      </c>
      <c r="B6" s="110">
        <v>47080592</v>
      </c>
      <c r="C6" s="110">
        <v>24</v>
      </c>
      <c r="D6" s="111" t="s">
        <v>21</v>
      </c>
      <c r="E6" s="109" t="s">
        <v>7</v>
      </c>
      <c r="F6" s="110" t="s">
        <v>5</v>
      </c>
      <c r="G6" s="112">
        <v>44391</v>
      </c>
      <c r="H6" s="110" t="s">
        <v>60</v>
      </c>
      <c r="I6" s="109" t="s">
        <v>471</v>
      </c>
      <c r="J6" s="113" t="s">
        <v>459</v>
      </c>
      <c r="K6" s="112">
        <v>44390</v>
      </c>
      <c r="L6" s="114">
        <v>0.89142361111111112</v>
      </c>
      <c r="M6" s="110" t="s">
        <v>477</v>
      </c>
    </row>
    <row r="7" spans="1:13" ht="15" customHeight="1" x14ac:dyDescent="0.3">
      <c r="A7" s="109">
        <v>3547347</v>
      </c>
      <c r="B7" s="110">
        <v>42505439</v>
      </c>
      <c r="C7" s="110">
        <v>83</v>
      </c>
      <c r="D7" s="111" t="s">
        <v>22</v>
      </c>
      <c r="E7" s="109" t="s">
        <v>7</v>
      </c>
      <c r="F7" s="110" t="s">
        <v>5</v>
      </c>
      <c r="G7" s="112">
        <v>44249</v>
      </c>
      <c r="H7" s="110" t="s">
        <v>61</v>
      </c>
      <c r="I7" s="109" t="s">
        <v>465</v>
      </c>
      <c r="J7" s="113" t="s">
        <v>56</v>
      </c>
      <c r="K7" s="112">
        <v>44248</v>
      </c>
      <c r="L7" s="114">
        <v>0.87011574074074083</v>
      </c>
      <c r="M7" s="110" t="s">
        <v>477</v>
      </c>
    </row>
    <row r="8" spans="1:13" ht="15" customHeight="1" x14ac:dyDescent="0.3">
      <c r="A8" s="109">
        <v>1999894</v>
      </c>
      <c r="B8" s="110">
        <v>40873814</v>
      </c>
      <c r="C8" s="110">
        <v>90</v>
      </c>
      <c r="D8" s="111" t="s">
        <v>23</v>
      </c>
      <c r="E8" s="109" t="s">
        <v>7</v>
      </c>
      <c r="F8" s="110" t="s">
        <v>5</v>
      </c>
      <c r="G8" s="112">
        <v>44332</v>
      </c>
      <c r="H8" s="110" t="s">
        <v>62</v>
      </c>
      <c r="I8" s="109" t="s">
        <v>475</v>
      </c>
      <c r="J8" s="113" t="s">
        <v>494</v>
      </c>
      <c r="K8" s="112">
        <v>44332</v>
      </c>
      <c r="L8" s="114">
        <v>8.9097222222222217E-2</v>
      </c>
      <c r="M8" s="110" t="s">
        <v>478</v>
      </c>
    </row>
    <row r="9" spans="1:13" ht="15" customHeight="1" x14ac:dyDescent="0.3">
      <c r="A9" s="109">
        <v>2295562</v>
      </c>
      <c r="B9" s="110">
        <v>45867983</v>
      </c>
      <c r="C9" s="110">
        <v>47</v>
      </c>
      <c r="D9" s="111" t="s">
        <v>49</v>
      </c>
      <c r="E9" s="109" t="s">
        <v>7</v>
      </c>
      <c r="F9" s="110" t="s">
        <v>5</v>
      </c>
      <c r="G9" s="112">
        <v>44414</v>
      </c>
      <c r="H9" s="110" t="s">
        <v>63</v>
      </c>
      <c r="I9" s="109" t="s">
        <v>466</v>
      </c>
      <c r="J9" s="113" t="s">
        <v>53</v>
      </c>
      <c r="K9" s="112">
        <v>44414</v>
      </c>
      <c r="L9" s="114">
        <v>0.54859953703703712</v>
      </c>
      <c r="M9" s="110" t="s">
        <v>478</v>
      </c>
    </row>
    <row r="10" spans="1:13" ht="15" customHeight="1" x14ac:dyDescent="0.3">
      <c r="A10" s="109">
        <v>7329674</v>
      </c>
      <c r="B10" s="110">
        <v>48136225</v>
      </c>
      <c r="C10" s="110">
        <v>47</v>
      </c>
      <c r="D10" s="111" t="s">
        <v>20</v>
      </c>
      <c r="E10" s="109" t="s">
        <v>7</v>
      </c>
      <c r="F10" s="110" t="s">
        <v>5</v>
      </c>
      <c r="G10" s="112">
        <v>44260</v>
      </c>
      <c r="H10" s="110" t="s">
        <v>64</v>
      </c>
      <c r="I10" s="109" t="s">
        <v>467</v>
      </c>
      <c r="J10" s="113" t="s">
        <v>460</v>
      </c>
      <c r="K10" s="112">
        <v>44259</v>
      </c>
      <c r="L10" s="114">
        <v>0.96042824074074085</v>
      </c>
      <c r="M10" s="110" t="s">
        <v>477</v>
      </c>
    </row>
    <row r="11" spans="1:13" ht="15" customHeight="1" x14ac:dyDescent="0.3">
      <c r="A11" s="109">
        <v>3536298</v>
      </c>
      <c r="B11" s="110">
        <v>44719990</v>
      </c>
      <c r="C11" s="110">
        <v>68</v>
      </c>
      <c r="D11" s="111" t="s">
        <v>24</v>
      </c>
      <c r="E11" s="109" t="s">
        <v>7</v>
      </c>
      <c r="F11" s="110" t="s">
        <v>5</v>
      </c>
      <c r="G11" s="112">
        <v>44299</v>
      </c>
      <c r="H11" s="110" t="s">
        <v>65</v>
      </c>
      <c r="I11" s="109" t="s">
        <v>463</v>
      </c>
      <c r="J11" s="113" t="s">
        <v>462</v>
      </c>
      <c r="K11" s="112"/>
      <c r="L11" s="114"/>
      <c r="M11" s="110" t="s">
        <v>477</v>
      </c>
    </row>
    <row r="12" spans="1:13" ht="15" customHeight="1" x14ac:dyDescent="0.3">
      <c r="A12" s="109">
        <v>4192399</v>
      </c>
      <c r="B12" s="110">
        <v>41273445</v>
      </c>
      <c r="C12" s="110">
        <v>72</v>
      </c>
      <c r="D12" s="111" t="s">
        <v>25</v>
      </c>
      <c r="E12" s="109" t="s">
        <v>7</v>
      </c>
      <c r="F12" s="110" t="s">
        <v>5</v>
      </c>
      <c r="G12" s="112">
        <v>44200</v>
      </c>
      <c r="H12" s="110" t="s">
        <v>66</v>
      </c>
      <c r="I12" s="109" t="s">
        <v>474</v>
      </c>
      <c r="J12" s="113" t="s">
        <v>456</v>
      </c>
      <c r="K12" s="112">
        <v>44456</v>
      </c>
      <c r="L12" s="114">
        <v>0.33699074074074076</v>
      </c>
      <c r="M12" s="110" t="s">
        <v>477</v>
      </c>
    </row>
    <row r="13" spans="1:13" ht="15" customHeight="1" x14ac:dyDescent="0.3">
      <c r="A13" s="109">
        <v>3333786</v>
      </c>
      <c r="B13" s="110">
        <v>40163246</v>
      </c>
      <c r="C13" s="110">
        <v>22</v>
      </c>
      <c r="D13" s="111" t="s">
        <v>26</v>
      </c>
      <c r="E13" s="109" t="s">
        <v>7</v>
      </c>
      <c r="F13" s="110" t="s">
        <v>5</v>
      </c>
      <c r="G13" s="112">
        <v>44551</v>
      </c>
      <c r="H13" s="110" t="s">
        <v>67</v>
      </c>
      <c r="I13" s="109" t="s">
        <v>472</v>
      </c>
      <c r="J13" s="113" t="s">
        <v>54</v>
      </c>
      <c r="K13" s="112">
        <v>44334</v>
      </c>
      <c r="L13" s="114">
        <v>0.37085648148148154</v>
      </c>
      <c r="M13" s="110" t="s">
        <v>477</v>
      </c>
    </row>
    <row r="14" spans="1:13" ht="15" customHeight="1" x14ac:dyDescent="0.3">
      <c r="A14" s="109">
        <v>4649622</v>
      </c>
      <c r="B14" s="110">
        <v>46478911</v>
      </c>
      <c r="C14" s="110">
        <v>50</v>
      </c>
      <c r="D14" s="111" t="s">
        <v>18</v>
      </c>
      <c r="E14" s="109" t="s">
        <v>7</v>
      </c>
      <c r="F14" s="110" t="s">
        <v>5</v>
      </c>
      <c r="G14" s="112">
        <v>44374</v>
      </c>
      <c r="H14" s="110" t="s">
        <v>68</v>
      </c>
      <c r="I14" s="109" t="s">
        <v>467</v>
      </c>
      <c r="J14" s="113" t="s">
        <v>16</v>
      </c>
      <c r="K14" s="112">
        <v>44374</v>
      </c>
      <c r="L14" s="114">
        <v>0.29396990740740736</v>
      </c>
      <c r="M14" s="110" t="s">
        <v>477</v>
      </c>
    </row>
    <row r="15" spans="1:13" ht="15" customHeight="1" x14ac:dyDescent="0.3">
      <c r="A15" s="109">
        <v>3872179</v>
      </c>
      <c r="B15" s="110">
        <v>41797779</v>
      </c>
      <c r="C15" s="110">
        <v>87</v>
      </c>
      <c r="D15" s="111" t="s">
        <v>50</v>
      </c>
      <c r="E15" s="109" t="s">
        <v>7</v>
      </c>
      <c r="F15" s="110" t="s">
        <v>5</v>
      </c>
      <c r="G15" s="112">
        <v>44436</v>
      </c>
      <c r="H15" s="110" t="s">
        <v>69</v>
      </c>
      <c r="I15" s="109" t="s">
        <v>467</v>
      </c>
      <c r="J15" s="113" t="s">
        <v>458</v>
      </c>
      <c r="K15" s="112">
        <v>44436</v>
      </c>
      <c r="L15" s="114">
        <v>0.70156250000000009</v>
      </c>
      <c r="M15" s="110" t="s">
        <v>477</v>
      </c>
    </row>
    <row r="16" spans="1:13" ht="15" customHeight="1" x14ac:dyDescent="0.3">
      <c r="A16" s="109">
        <v>7147882</v>
      </c>
      <c r="B16" s="110">
        <v>47158181</v>
      </c>
      <c r="C16" s="110">
        <v>42</v>
      </c>
      <c r="D16" s="111" t="s">
        <v>24</v>
      </c>
      <c r="E16" s="109" t="s">
        <v>7</v>
      </c>
      <c r="F16" s="110" t="s">
        <v>5</v>
      </c>
      <c r="G16" s="112">
        <v>44514</v>
      </c>
      <c r="H16" s="110" t="s">
        <v>70</v>
      </c>
      <c r="I16" s="109" t="s">
        <v>465</v>
      </c>
      <c r="J16" s="113" t="s">
        <v>55</v>
      </c>
      <c r="K16" s="112">
        <v>44514</v>
      </c>
      <c r="L16" s="114">
        <v>2.3726851851851305E-3</v>
      </c>
      <c r="M16" s="110" t="s">
        <v>477</v>
      </c>
    </row>
    <row r="17" spans="1:13" ht="15" customHeight="1" x14ac:dyDescent="0.3">
      <c r="A17" s="109">
        <v>8486726</v>
      </c>
      <c r="B17" s="110">
        <v>48729473</v>
      </c>
      <c r="C17" s="110">
        <v>45</v>
      </c>
      <c r="D17" s="111" t="s">
        <v>27</v>
      </c>
      <c r="E17" s="109" t="s">
        <v>7</v>
      </c>
      <c r="F17" s="110" t="s">
        <v>5</v>
      </c>
      <c r="G17" s="112">
        <v>44508</v>
      </c>
      <c r="H17" s="110" t="s">
        <v>71</v>
      </c>
      <c r="I17" s="109" t="s">
        <v>46</v>
      </c>
      <c r="J17" s="113" t="s">
        <v>458</v>
      </c>
      <c r="K17" s="112">
        <v>44508</v>
      </c>
      <c r="L17" s="114">
        <v>0.22375</v>
      </c>
      <c r="M17" s="110" t="s">
        <v>477</v>
      </c>
    </row>
    <row r="18" spans="1:13" ht="15" customHeight="1" x14ac:dyDescent="0.3">
      <c r="A18" s="109">
        <v>7974048</v>
      </c>
      <c r="B18" s="110">
        <v>44160880</v>
      </c>
      <c r="C18" s="110">
        <v>35</v>
      </c>
      <c r="D18" s="111" t="s">
        <v>28</v>
      </c>
      <c r="E18" s="109" t="s">
        <v>7</v>
      </c>
      <c r="F18" s="110" t="s">
        <v>5</v>
      </c>
      <c r="G18" s="112">
        <v>44347</v>
      </c>
      <c r="H18" s="110" t="s">
        <v>72</v>
      </c>
      <c r="I18" s="109" t="s">
        <v>472</v>
      </c>
      <c r="J18" s="113" t="s">
        <v>55</v>
      </c>
      <c r="K18" s="112">
        <v>44347</v>
      </c>
      <c r="L18" s="114">
        <v>0.21430555555555558</v>
      </c>
      <c r="M18" s="110" t="s">
        <v>477</v>
      </c>
    </row>
    <row r="19" spans="1:13" ht="15" customHeight="1" x14ac:dyDescent="0.3">
      <c r="A19" s="109">
        <v>3470322</v>
      </c>
      <c r="B19" s="110">
        <v>43441217</v>
      </c>
      <c r="C19" s="110">
        <v>94</v>
      </c>
      <c r="D19" s="111" t="s">
        <v>29</v>
      </c>
      <c r="E19" s="109" t="s">
        <v>7</v>
      </c>
      <c r="F19" s="110" t="s">
        <v>5</v>
      </c>
      <c r="G19" s="112">
        <v>44474</v>
      </c>
      <c r="H19" s="110" t="s">
        <v>73</v>
      </c>
      <c r="I19" s="109" t="s">
        <v>463</v>
      </c>
      <c r="J19" s="113" t="s">
        <v>56</v>
      </c>
      <c r="K19" s="112">
        <v>44474</v>
      </c>
      <c r="L19" s="114">
        <v>7.4456018518518546E-2</v>
      </c>
      <c r="M19" s="110" t="s">
        <v>477</v>
      </c>
    </row>
    <row r="20" spans="1:13" ht="15" customHeight="1" x14ac:dyDescent="0.3">
      <c r="A20" s="109">
        <v>7058185</v>
      </c>
      <c r="B20" s="110">
        <v>43650856</v>
      </c>
      <c r="C20" s="110">
        <v>85</v>
      </c>
      <c r="D20" s="111" t="s">
        <v>31</v>
      </c>
      <c r="E20" s="109" t="s">
        <v>7</v>
      </c>
      <c r="F20" s="110" t="s">
        <v>5</v>
      </c>
      <c r="G20" s="112">
        <v>44513</v>
      </c>
      <c r="H20" s="110" t="s">
        <v>74</v>
      </c>
      <c r="I20" s="109" t="s">
        <v>46</v>
      </c>
      <c r="J20" s="113" t="s">
        <v>56</v>
      </c>
      <c r="K20" s="112">
        <v>44513</v>
      </c>
      <c r="L20" s="114">
        <v>0.2814814814814815</v>
      </c>
      <c r="M20" s="110" t="s">
        <v>477</v>
      </c>
    </row>
    <row r="21" spans="1:13" ht="15" customHeight="1" x14ac:dyDescent="0.3">
      <c r="A21" s="109">
        <v>5360221</v>
      </c>
      <c r="B21" s="110">
        <v>49140038</v>
      </c>
      <c r="C21" s="110">
        <v>85</v>
      </c>
      <c r="D21" s="111" t="s">
        <v>24</v>
      </c>
      <c r="E21" s="109" t="s">
        <v>7</v>
      </c>
      <c r="F21" s="110" t="s">
        <v>5</v>
      </c>
      <c r="G21" s="112">
        <v>44334</v>
      </c>
      <c r="H21" s="110" t="s">
        <v>75</v>
      </c>
      <c r="I21" s="109" t="s">
        <v>463</v>
      </c>
      <c r="J21" s="113" t="s">
        <v>462</v>
      </c>
      <c r="K21" s="112"/>
      <c r="L21" s="114"/>
      <c r="M21" s="110" t="s">
        <v>477</v>
      </c>
    </row>
    <row r="22" spans="1:13" ht="15" customHeight="1" x14ac:dyDescent="0.3">
      <c r="A22" s="109">
        <v>4618465</v>
      </c>
      <c r="B22" s="110">
        <v>42392472</v>
      </c>
      <c r="C22" s="110">
        <v>70</v>
      </c>
      <c r="D22" s="111" t="s">
        <v>18</v>
      </c>
      <c r="E22" s="109" t="s">
        <v>7</v>
      </c>
      <c r="F22" s="110" t="s">
        <v>5</v>
      </c>
      <c r="G22" s="112">
        <v>44289</v>
      </c>
      <c r="H22" s="110" t="s">
        <v>76</v>
      </c>
      <c r="I22" s="109" t="s">
        <v>467</v>
      </c>
      <c r="J22" s="113" t="s">
        <v>459</v>
      </c>
      <c r="K22" s="112">
        <v>44288</v>
      </c>
      <c r="L22" s="114">
        <v>0.9517592592592593</v>
      </c>
      <c r="M22" s="110" t="s">
        <v>477</v>
      </c>
    </row>
    <row r="23" spans="1:13" ht="15" customHeight="1" x14ac:dyDescent="0.3">
      <c r="A23" s="109">
        <v>7392174</v>
      </c>
      <c r="B23" s="110">
        <v>41578261</v>
      </c>
      <c r="C23" s="110">
        <v>26</v>
      </c>
      <c r="D23" s="111" t="s">
        <v>28</v>
      </c>
      <c r="E23" s="109" t="s">
        <v>7</v>
      </c>
      <c r="F23" s="110" t="s">
        <v>5</v>
      </c>
      <c r="G23" s="112">
        <v>44265</v>
      </c>
      <c r="H23" s="110" t="s">
        <v>77</v>
      </c>
      <c r="I23" s="109" t="s">
        <v>472</v>
      </c>
      <c r="J23" s="113" t="s">
        <v>56</v>
      </c>
      <c r="K23" s="112">
        <v>44265</v>
      </c>
      <c r="L23" s="114">
        <v>0.4377199074074074</v>
      </c>
      <c r="M23" s="110" t="s">
        <v>478</v>
      </c>
    </row>
    <row r="24" spans="1:13" ht="15" customHeight="1" x14ac:dyDescent="0.3">
      <c r="A24" s="109">
        <v>1463642</v>
      </c>
      <c r="B24" s="110">
        <v>44610329</v>
      </c>
      <c r="C24" s="110">
        <v>60</v>
      </c>
      <c r="D24" s="111" t="s">
        <v>49</v>
      </c>
      <c r="E24" s="109" t="s">
        <v>7</v>
      </c>
      <c r="F24" s="110" t="s">
        <v>5</v>
      </c>
      <c r="G24" s="112">
        <v>44305</v>
      </c>
      <c r="H24" s="110" t="s">
        <v>78</v>
      </c>
      <c r="I24" s="109" t="s">
        <v>473</v>
      </c>
      <c r="J24" s="113" t="s">
        <v>15</v>
      </c>
      <c r="K24" s="112">
        <v>44305</v>
      </c>
      <c r="L24" s="114">
        <v>9.3437500000000007E-2</v>
      </c>
      <c r="M24" s="110" t="s">
        <v>477</v>
      </c>
    </row>
    <row r="25" spans="1:13" ht="15" customHeight="1" x14ac:dyDescent="0.3">
      <c r="A25" s="109">
        <v>6359769</v>
      </c>
      <c r="B25" s="110">
        <v>45011447</v>
      </c>
      <c r="C25" s="110">
        <v>90</v>
      </c>
      <c r="D25" s="111" t="s">
        <v>31</v>
      </c>
      <c r="E25" s="109" t="s">
        <v>7</v>
      </c>
      <c r="F25" s="110" t="s">
        <v>5</v>
      </c>
      <c r="G25" s="112">
        <v>44201</v>
      </c>
      <c r="H25" s="110" t="s">
        <v>79</v>
      </c>
      <c r="I25" s="109" t="s">
        <v>474</v>
      </c>
      <c r="J25" s="113" t="s">
        <v>461</v>
      </c>
      <c r="K25" s="112">
        <v>44201</v>
      </c>
      <c r="L25" s="114">
        <v>0.1494560185185185</v>
      </c>
      <c r="M25" s="110" t="s">
        <v>477</v>
      </c>
    </row>
    <row r="26" spans="1:13" ht="15" customHeight="1" x14ac:dyDescent="0.3">
      <c r="A26" s="109">
        <v>2687238</v>
      </c>
      <c r="B26" s="110">
        <v>41961311</v>
      </c>
      <c r="C26" s="110">
        <v>49</v>
      </c>
      <c r="D26" s="111" t="s">
        <v>18</v>
      </c>
      <c r="E26" s="109" t="s">
        <v>7</v>
      </c>
      <c r="F26" s="110" t="s">
        <v>5</v>
      </c>
      <c r="G26" s="112">
        <v>44199</v>
      </c>
      <c r="H26" s="110" t="s">
        <v>80</v>
      </c>
      <c r="I26" s="109" t="s">
        <v>466</v>
      </c>
      <c r="J26" s="113" t="s">
        <v>457</v>
      </c>
      <c r="K26" s="112">
        <v>44199</v>
      </c>
      <c r="L26" s="114">
        <v>0.38180555555555556</v>
      </c>
      <c r="M26" s="110" t="s">
        <v>478</v>
      </c>
    </row>
    <row r="27" spans="1:13" ht="15" customHeight="1" x14ac:dyDescent="0.3">
      <c r="A27" s="109">
        <v>4851049</v>
      </c>
      <c r="B27" s="110">
        <v>42717852</v>
      </c>
      <c r="C27" s="110">
        <v>60</v>
      </c>
      <c r="D27" s="111" t="s">
        <v>51</v>
      </c>
      <c r="E27" s="109" t="s">
        <v>7</v>
      </c>
      <c r="F27" s="110" t="s">
        <v>5</v>
      </c>
      <c r="G27" s="112">
        <v>44266</v>
      </c>
      <c r="H27" s="110" t="s">
        <v>81</v>
      </c>
      <c r="I27" s="109" t="s">
        <v>472</v>
      </c>
      <c r="J27" s="113" t="s">
        <v>54</v>
      </c>
      <c r="K27" s="112">
        <v>44266</v>
      </c>
      <c r="L27" s="114">
        <v>0.1012615740740741</v>
      </c>
      <c r="M27" s="110" t="s">
        <v>477</v>
      </c>
    </row>
    <row r="28" spans="1:13" ht="15" customHeight="1" x14ac:dyDescent="0.3">
      <c r="A28" s="109">
        <v>1482277</v>
      </c>
      <c r="B28" s="110">
        <v>48617841</v>
      </c>
      <c r="C28" s="110">
        <v>57</v>
      </c>
      <c r="D28" s="111" t="s">
        <v>33</v>
      </c>
      <c r="E28" s="109" t="s">
        <v>7</v>
      </c>
      <c r="F28" s="110" t="s">
        <v>5</v>
      </c>
      <c r="G28" s="112">
        <v>44268</v>
      </c>
      <c r="H28" s="110" t="s">
        <v>82</v>
      </c>
      <c r="I28" s="109" t="s">
        <v>475</v>
      </c>
      <c r="J28" s="113" t="s">
        <v>52</v>
      </c>
      <c r="K28" s="112">
        <v>44267</v>
      </c>
      <c r="L28" s="114">
        <v>0.89887731481481481</v>
      </c>
      <c r="M28" s="110" t="s">
        <v>477</v>
      </c>
    </row>
    <row r="29" spans="1:13" ht="15" customHeight="1" x14ac:dyDescent="0.3">
      <c r="A29" s="109">
        <v>2195413</v>
      </c>
      <c r="B29" s="110">
        <v>46776059</v>
      </c>
      <c r="C29" s="110">
        <v>36</v>
      </c>
      <c r="D29" s="111" t="s">
        <v>19</v>
      </c>
      <c r="E29" s="109" t="s">
        <v>7</v>
      </c>
      <c r="F29" s="110" t="s">
        <v>5</v>
      </c>
      <c r="G29" s="112">
        <v>44433</v>
      </c>
      <c r="H29" s="110" t="s">
        <v>83</v>
      </c>
      <c r="I29" s="109" t="s">
        <v>463</v>
      </c>
      <c r="J29" s="113" t="s">
        <v>462</v>
      </c>
      <c r="K29" s="112"/>
      <c r="L29" s="114"/>
      <c r="M29" s="110" t="s">
        <v>477</v>
      </c>
    </row>
    <row r="30" spans="1:13" ht="15" customHeight="1" x14ac:dyDescent="0.3">
      <c r="A30" s="109">
        <v>1221941</v>
      </c>
      <c r="B30" s="110">
        <v>49452219</v>
      </c>
      <c r="C30" s="110">
        <v>20</v>
      </c>
      <c r="D30" s="111" t="s">
        <v>31</v>
      </c>
      <c r="E30" s="109" t="s">
        <v>7</v>
      </c>
      <c r="F30" s="110" t="s">
        <v>5</v>
      </c>
      <c r="G30" s="112">
        <v>44496</v>
      </c>
      <c r="H30" s="110" t="s">
        <v>84</v>
      </c>
      <c r="I30" s="109" t="s">
        <v>46</v>
      </c>
      <c r="J30" s="113" t="s">
        <v>15</v>
      </c>
      <c r="K30" s="112">
        <v>44495</v>
      </c>
      <c r="L30" s="114">
        <v>0.86518518518518517</v>
      </c>
      <c r="M30" s="110" t="s">
        <v>477</v>
      </c>
    </row>
    <row r="31" spans="1:13" ht="15" customHeight="1" x14ac:dyDescent="0.3">
      <c r="A31" s="109">
        <v>7409626</v>
      </c>
      <c r="B31" s="110">
        <v>48076086</v>
      </c>
      <c r="C31" s="110">
        <v>26</v>
      </c>
      <c r="D31" s="111" t="s">
        <v>32</v>
      </c>
      <c r="E31" s="109" t="s">
        <v>7</v>
      </c>
      <c r="F31" s="110" t="s">
        <v>5</v>
      </c>
      <c r="G31" s="112">
        <v>44429</v>
      </c>
      <c r="H31" s="110" t="s">
        <v>85</v>
      </c>
      <c r="I31" s="109" t="s">
        <v>470</v>
      </c>
      <c r="J31" s="113" t="s">
        <v>462</v>
      </c>
      <c r="K31" s="112"/>
      <c r="L31" s="114"/>
      <c r="M31" s="110" t="s">
        <v>477</v>
      </c>
    </row>
    <row r="32" spans="1:13" ht="15" customHeight="1" x14ac:dyDescent="0.3">
      <c r="A32" s="109">
        <v>3484291</v>
      </c>
      <c r="B32" s="110">
        <v>48889240</v>
      </c>
      <c r="C32" s="110">
        <v>43</v>
      </c>
      <c r="D32" s="111" t="s">
        <v>26</v>
      </c>
      <c r="E32" s="109" t="s">
        <v>7</v>
      </c>
      <c r="F32" s="110" t="s">
        <v>5</v>
      </c>
      <c r="G32" s="112">
        <v>44330</v>
      </c>
      <c r="H32" s="110" t="s">
        <v>86</v>
      </c>
      <c r="I32" s="109" t="s">
        <v>472</v>
      </c>
      <c r="J32" s="113" t="s">
        <v>56</v>
      </c>
      <c r="K32" s="112">
        <v>44330</v>
      </c>
      <c r="L32" s="114">
        <v>0.4801273148148148</v>
      </c>
      <c r="M32" s="110" t="s">
        <v>477</v>
      </c>
    </row>
    <row r="33" spans="1:13" ht="15" customHeight="1" x14ac:dyDescent="0.3">
      <c r="A33" s="109">
        <v>7379748</v>
      </c>
      <c r="B33" s="110">
        <v>40739274</v>
      </c>
      <c r="C33" s="110">
        <v>33</v>
      </c>
      <c r="D33" s="111" t="s">
        <v>35</v>
      </c>
      <c r="E33" s="109" t="s">
        <v>7</v>
      </c>
      <c r="F33" s="110" t="s">
        <v>5</v>
      </c>
      <c r="G33" s="112">
        <v>44423</v>
      </c>
      <c r="H33" s="110" t="s">
        <v>87</v>
      </c>
      <c r="I33" s="109" t="s">
        <v>466</v>
      </c>
      <c r="J33" s="113" t="s">
        <v>461</v>
      </c>
      <c r="K33" s="112">
        <v>44423</v>
      </c>
      <c r="L33" s="114">
        <v>0.25894675925925925</v>
      </c>
      <c r="M33" s="110" t="s">
        <v>478</v>
      </c>
    </row>
    <row r="34" spans="1:13" ht="15" customHeight="1" x14ac:dyDescent="0.3">
      <c r="A34" s="109">
        <v>6282189</v>
      </c>
      <c r="B34" s="110">
        <v>42756021</v>
      </c>
      <c r="C34" s="110">
        <v>75</v>
      </c>
      <c r="D34" s="111" t="s">
        <v>31</v>
      </c>
      <c r="E34" s="109" t="s">
        <v>7</v>
      </c>
      <c r="F34" s="110" t="s">
        <v>5</v>
      </c>
      <c r="G34" s="112">
        <v>44449</v>
      </c>
      <c r="H34" s="110" t="s">
        <v>88</v>
      </c>
      <c r="I34" s="109" t="s">
        <v>46</v>
      </c>
      <c r="J34" s="113" t="s">
        <v>15</v>
      </c>
      <c r="K34" s="112">
        <v>44449</v>
      </c>
      <c r="L34" s="114">
        <v>0.4849768518518518</v>
      </c>
      <c r="M34" s="110" t="s">
        <v>477</v>
      </c>
    </row>
    <row r="35" spans="1:13" ht="15" customHeight="1" x14ac:dyDescent="0.3">
      <c r="A35" s="109">
        <v>6262588</v>
      </c>
      <c r="B35" s="110">
        <v>47791330</v>
      </c>
      <c r="C35" s="110">
        <v>89</v>
      </c>
      <c r="D35" s="111" t="s">
        <v>24</v>
      </c>
      <c r="E35" s="109" t="s">
        <v>7</v>
      </c>
      <c r="F35" s="110" t="s">
        <v>5</v>
      </c>
      <c r="G35" s="112">
        <v>44507</v>
      </c>
      <c r="H35" s="110" t="s">
        <v>89</v>
      </c>
      <c r="I35" s="109" t="s">
        <v>472</v>
      </c>
      <c r="J35" s="113" t="s">
        <v>52</v>
      </c>
      <c r="K35" s="112">
        <v>44507</v>
      </c>
      <c r="L35" s="114">
        <v>0.24376157407407412</v>
      </c>
      <c r="M35" s="110" t="s">
        <v>477</v>
      </c>
    </row>
    <row r="36" spans="1:13" ht="15" customHeight="1" x14ac:dyDescent="0.3">
      <c r="A36" s="109">
        <v>2563555</v>
      </c>
      <c r="B36" s="110">
        <v>42406241</v>
      </c>
      <c r="C36" s="110">
        <v>25</v>
      </c>
      <c r="D36" s="111" t="s">
        <v>23</v>
      </c>
      <c r="E36" s="109" t="s">
        <v>7</v>
      </c>
      <c r="F36" s="110" t="s">
        <v>5</v>
      </c>
      <c r="G36" s="112">
        <v>44281</v>
      </c>
      <c r="H36" s="110" t="s">
        <v>90</v>
      </c>
      <c r="I36" s="109" t="s">
        <v>475</v>
      </c>
      <c r="J36" s="113" t="s">
        <v>56</v>
      </c>
      <c r="K36" s="112">
        <v>44281</v>
      </c>
      <c r="L36" s="114">
        <v>9.9444444444444446E-2</v>
      </c>
      <c r="M36" s="110" t="s">
        <v>477</v>
      </c>
    </row>
    <row r="37" spans="1:13" ht="15" customHeight="1" x14ac:dyDescent="0.3">
      <c r="A37" s="109">
        <v>2897141</v>
      </c>
      <c r="B37" s="110">
        <v>48088214</v>
      </c>
      <c r="C37" s="110">
        <v>33</v>
      </c>
      <c r="D37" s="111" t="s">
        <v>20</v>
      </c>
      <c r="E37" s="109" t="s">
        <v>7</v>
      </c>
      <c r="F37" s="110" t="s">
        <v>5</v>
      </c>
      <c r="G37" s="112">
        <v>44551</v>
      </c>
      <c r="H37" s="110" t="s">
        <v>91</v>
      </c>
      <c r="I37" s="109" t="s">
        <v>472</v>
      </c>
      <c r="J37" s="113" t="s">
        <v>459</v>
      </c>
      <c r="K37" s="112">
        <v>44298</v>
      </c>
      <c r="L37" s="114">
        <v>0.83679398148148154</v>
      </c>
      <c r="M37" s="110" t="s">
        <v>478</v>
      </c>
    </row>
    <row r="38" spans="1:13" ht="15" customHeight="1" x14ac:dyDescent="0.3">
      <c r="A38" s="109">
        <v>1612197</v>
      </c>
      <c r="B38" s="110">
        <v>42731786</v>
      </c>
      <c r="C38" s="110">
        <v>98</v>
      </c>
      <c r="D38" s="111" t="s">
        <v>51</v>
      </c>
      <c r="E38" s="109" t="s">
        <v>7</v>
      </c>
      <c r="F38" s="110" t="s">
        <v>5</v>
      </c>
      <c r="G38" s="112">
        <v>44261</v>
      </c>
      <c r="H38" s="110" t="s">
        <v>92</v>
      </c>
      <c r="I38" s="109" t="s">
        <v>473</v>
      </c>
      <c r="J38" s="113" t="s">
        <v>460</v>
      </c>
      <c r="K38" s="112">
        <v>44261</v>
      </c>
      <c r="L38" s="114">
        <v>0.26828703703703705</v>
      </c>
      <c r="M38" s="110" t="s">
        <v>477</v>
      </c>
    </row>
    <row r="39" spans="1:13" ht="15" customHeight="1" x14ac:dyDescent="0.3">
      <c r="A39" s="109">
        <v>4286893</v>
      </c>
      <c r="B39" s="110">
        <v>43120367</v>
      </c>
      <c r="C39" s="110">
        <v>39</v>
      </c>
      <c r="D39" s="111" t="s">
        <v>20</v>
      </c>
      <c r="E39" s="109" t="s">
        <v>7</v>
      </c>
      <c r="F39" s="110" t="s">
        <v>5</v>
      </c>
      <c r="G39" s="112">
        <v>44460</v>
      </c>
      <c r="H39" s="110" t="s">
        <v>93</v>
      </c>
      <c r="I39" s="109" t="s">
        <v>472</v>
      </c>
      <c r="J39" s="113" t="s">
        <v>461</v>
      </c>
      <c r="K39" s="112">
        <v>44460</v>
      </c>
      <c r="L39" s="114">
        <v>0.34929398148148144</v>
      </c>
      <c r="M39" s="110" t="s">
        <v>478</v>
      </c>
    </row>
    <row r="40" spans="1:13" ht="15" customHeight="1" x14ac:dyDescent="0.3">
      <c r="A40" s="109">
        <v>3319814</v>
      </c>
      <c r="B40" s="110">
        <v>47301284</v>
      </c>
      <c r="C40" s="110">
        <v>93</v>
      </c>
      <c r="D40" s="111" t="s">
        <v>20</v>
      </c>
      <c r="E40" s="109" t="s">
        <v>7</v>
      </c>
      <c r="F40" s="110" t="s">
        <v>5</v>
      </c>
      <c r="G40" s="112">
        <v>44508</v>
      </c>
      <c r="H40" s="110" t="s">
        <v>94</v>
      </c>
      <c r="I40" s="109" t="s">
        <v>472</v>
      </c>
      <c r="J40" s="113" t="s">
        <v>53</v>
      </c>
      <c r="K40" s="112">
        <v>44298</v>
      </c>
      <c r="L40" s="114">
        <v>0.38732638888888893</v>
      </c>
      <c r="M40" s="110" t="s">
        <v>477</v>
      </c>
    </row>
    <row r="41" spans="1:13" ht="15" customHeight="1" x14ac:dyDescent="0.3">
      <c r="A41" s="109">
        <v>4044409</v>
      </c>
      <c r="B41" s="110">
        <v>48047952</v>
      </c>
      <c r="C41" s="110">
        <v>91</v>
      </c>
      <c r="D41" s="111" t="s">
        <v>49</v>
      </c>
      <c r="E41" s="109" t="s">
        <v>7</v>
      </c>
      <c r="F41" s="110" t="s">
        <v>5</v>
      </c>
      <c r="G41" s="112">
        <v>44417</v>
      </c>
      <c r="H41" s="110" t="s">
        <v>95</v>
      </c>
      <c r="I41" s="109" t="s">
        <v>464</v>
      </c>
      <c r="J41" s="113" t="s">
        <v>457</v>
      </c>
      <c r="K41" s="112">
        <v>44417</v>
      </c>
      <c r="L41" s="114">
        <v>0.19922453703703707</v>
      </c>
      <c r="M41" s="110" t="s">
        <v>478</v>
      </c>
    </row>
    <row r="42" spans="1:13" ht="15" customHeight="1" x14ac:dyDescent="0.3">
      <c r="A42" s="109">
        <v>6249054</v>
      </c>
      <c r="B42" s="110">
        <v>43514548</v>
      </c>
      <c r="C42" s="110">
        <v>69</v>
      </c>
      <c r="D42" s="111" t="s">
        <v>31</v>
      </c>
      <c r="E42" s="109" t="s">
        <v>7</v>
      </c>
      <c r="F42" s="110" t="s">
        <v>5</v>
      </c>
      <c r="G42" s="112">
        <v>44477</v>
      </c>
      <c r="H42" s="110" t="s">
        <v>96</v>
      </c>
      <c r="I42" s="109" t="s">
        <v>46</v>
      </c>
      <c r="J42" s="113" t="s">
        <v>462</v>
      </c>
      <c r="K42" s="112"/>
      <c r="L42" s="114"/>
      <c r="M42" s="110" t="s">
        <v>477</v>
      </c>
    </row>
    <row r="43" spans="1:13" ht="15" customHeight="1" x14ac:dyDescent="0.3">
      <c r="A43" s="109">
        <v>6365541</v>
      </c>
      <c r="B43" s="110">
        <v>40161779</v>
      </c>
      <c r="C43" s="110">
        <v>50</v>
      </c>
      <c r="D43" s="111" t="s">
        <v>31</v>
      </c>
      <c r="E43" s="109" t="s">
        <v>7</v>
      </c>
      <c r="F43" s="110" t="s">
        <v>5</v>
      </c>
      <c r="G43" s="112">
        <v>44396</v>
      </c>
      <c r="H43" s="110" t="s">
        <v>97</v>
      </c>
      <c r="I43" s="109" t="s">
        <v>46</v>
      </c>
      <c r="J43" s="113" t="s">
        <v>52</v>
      </c>
      <c r="K43" s="112">
        <v>44396</v>
      </c>
      <c r="L43" s="114">
        <v>0.16300925925925927</v>
      </c>
      <c r="M43" s="110" t="s">
        <v>477</v>
      </c>
    </row>
    <row r="44" spans="1:13" ht="15" customHeight="1" x14ac:dyDescent="0.3">
      <c r="A44" s="109">
        <v>1473874</v>
      </c>
      <c r="B44" s="110">
        <v>40165028</v>
      </c>
      <c r="C44" s="110">
        <v>39</v>
      </c>
      <c r="D44" s="111" t="s">
        <v>31</v>
      </c>
      <c r="E44" s="109" t="s">
        <v>7</v>
      </c>
      <c r="F44" s="110" t="s">
        <v>5</v>
      </c>
      <c r="G44" s="112">
        <v>44558</v>
      </c>
      <c r="H44" s="110" t="s">
        <v>98</v>
      </c>
      <c r="I44" s="109" t="s">
        <v>473</v>
      </c>
      <c r="J44" s="113" t="s">
        <v>54</v>
      </c>
      <c r="K44" s="112">
        <v>44558</v>
      </c>
      <c r="L44" s="114">
        <v>6.519675925925926E-2</v>
      </c>
      <c r="M44" s="110" t="s">
        <v>477</v>
      </c>
    </row>
    <row r="45" spans="1:13" ht="15" customHeight="1" x14ac:dyDescent="0.3">
      <c r="A45" s="109">
        <v>1898233</v>
      </c>
      <c r="B45" s="110">
        <v>45405969</v>
      </c>
      <c r="C45" s="110">
        <v>29</v>
      </c>
      <c r="D45" s="111" t="s">
        <v>22</v>
      </c>
      <c r="E45" s="109" t="s">
        <v>7</v>
      </c>
      <c r="F45" s="110" t="s">
        <v>5</v>
      </c>
      <c r="G45" s="112">
        <v>44473</v>
      </c>
      <c r="H45" s="110" t="s">
        <v>99</v>
      </c>
      <c r="I45" s="109" t="s">
        <v>472</v>
      </c>
      <c r="J45" s="113" t="s">
        <v>54</v>
      </c>
      <c r="K45" s="112">
        <v>44472</v>
      </c>
      <c r="L45" s="114">
        <v>0.9409143518518519</v>
      </c>
      <c r="M45" s="110" t="s">
        <v>477</v>
      </c>
    </row>
    <row r="46" spans="1:13" ht="15" customHeight="1" x14ac:dyDescent="0.3">
      <c r="A46" s="109">
        <v>1322085</v>
      </c>
      <c r="B46" s="110">
        <v>43947675</v>
      </c>
      <c r="C46" s="110">
        <v>100</v>
      </c>
      <c r="D46" s="111" t="s">
        <v>23</v>
      </c>
      <c r="E46" s="109" t="s">
        <v>7</v>
      </c>
      <c r="F46" s="110" t="s">
        <v>5</v>
      </c>
      <c r="G46" s="112">
        <v>44339</v>
      </c>
      <c r="H46" s="110" t="s">
        <v>100</v>
      </c>
      <c r="I46" s="109" t="s">
        <v>475</v>
      </c>
      <c r="J46" s="113" t="s">
        <v>54</v>
      </c>
      <c r="K46" s="112">
        <v>44339</v>
      </c>
      <c r="L46" s="114">
        <v>0.30068287037037034</v>
      </c>
      <c r="M46" s="110" t="s">
        <v>478</v>
      </c>
    </row>
    <row r="47" spans="1:13" ht="15" customHeight="1" x14ac:dyDescent="0.3">
      <c r="A47" s="109">
        <v>3102181</v>
      </c>
      <c r="B47" s="110">
        <v>40839638</v>
      </c>
      <c r="C47" s="110">
        <v>78</v>
      </c>
      <c r="D47" s="111" t="s">
        <v>31</v>
      </c>
      <c r="E47" s="109" t="s">
        <v>7</v>
      </c>
      <c r="F47" s="110" t="s">
        <v>5</v>
      </c>
      <c r="G47" s="112">
        <v>44348</v>
      </c>
      <c r="H47" s="110" t="s">
        <v>101</v>
      </c>
      <c r="I47" s="109" t="s">
        <v>46</v>
      </c>
      <c r="J47" s="113" t="s">
        <v>15</v>
      </c>
      <c r="K47" s="112">
        <v>44348</v>
      </c>
      <c r="L47" s="114">
        <v>0.17424768518518519</v>
      </c>
      <c r="M47" s="110" t="s">
        <v>477</v>
      </c>
    </row>
    <row r="48" spans="1:13" ht="15" customHeight="1" x14ac:dyDescent="0.3">
      <c r="A48" s="109">
        <v>5909468</v>
      </c>
      <c r="B48" s="110">
        <v>44961023</v>
      </c>
      <c r="C48" s="110">
        <v>79</v>
      </c>
      <c r="D48" s="111" t="s">
        <v>51</v>
      </c>
      <c r="E48" s="109" t="s">
        <v>7</v>
      </c>
      <c r="F48" s="110" t="s">
        <v>5</v>
      </c>
      <c r="G48" s="112">
        <v>44541</v>
      </c>
      <c r="H48" s="110" t="s">
        <v>102</v>
      </c>
      <c r="I48" s="109" t="s">
        <v>464</v>
      </c>
      <c r="J48" s="113" t="s">
        <v>52</v>
      </c>
      <c r="K48" s="112">
        <v>44541</v>
      </c>
      <c r="L48" s="114">
        <v>6.7268518518518505E-2</v>
      </c>
      <c r="M48" s="110" t="s">
        <v>478</v>
      </c>
    </row>
    <row r="49" spans="1:13" ht="15" customHeight="1" x14ac:dyDescent="0.3">
      <c r="A49" s="109">
        <v>4166045</v>
      </c>
      <c r="B49" s="110">
        <v>46205691</v>
      </c>
      <c r="C49" s="110">
        <v>47</v>
      </c>
      <c r="D49" s="111" t="s">
        <v>37</v>
      </c>
      <c r="E49" s="109" t="s">
        <v>7</v>
      </c>
      <c r="F49" s="110" t="s">
        <v>5</v>
      </c>
      <c r="G49" s="112">
        <v>44527</v>
      </c>
      <c r="H49" s="110" t="s">
        <v>103</v>
      </c>
      <c r="I49" s="109" t="s">
        <v>470</v>
      </c>
      <c r="J49" s="113" t="s">
        <v>55</v>
      </c>
      <c r="K49" s="112">
        <v>44527</v>
      </c>
      <c r="L49" s="114">
        <v>0.3832638888888889</v>
      </c>
      <c r="M49" s="110" t="s">
        <v>477</v>
      </c>
    </row>
    <row r="50" spans="1:13" ht="15" customHeight="1" x14ac:dyDescent="0.3">
      <c r="A50" s="109">
        <v>6473991</v>
      </c>
      <c r="B50" s="110">
        <v>43767438</v>
      </c>
      <c r="C50" s="110">
        <v>42</v>
      </c>
      <c r="D50" s="111" t="s">
        <v>23</v>
      </c>
      <c r="E50" s="109" t="s">
        <v>7</v>
      </c>
      <c r="F50" s="110" t="s">
        <v>5</v>
      </c>
      <c r="G50" s="112">
        <v>44375</v>
      </c>
      <c r="H50" s="110" t="s">
        <v>104</v>
      </c>
      <c r="I50" s="109" t="s">
        <v>475</v>
      </c>
      <c r="J50" s="113" t="s">
        <v>16</v>
      </c>
      <c r="K50" s="112">
        <v>44373</v>
      </c>
      <c r="L50" s="114">
        <v>0.24968750000000001</v>
      </c>
      <c r="M50" s="110" t="s">
        <v>478</v>
      </c>
    </row>
    <row r="51" spans="1:13" ht="15" customHeight="1" x14ac:dyDescent="0.3">
      <c r="A51" s="109">
        <v>1053727</v>
      </c>
      <c r="B51" s="110">
        <v>40352039</v>
      </c>
      <c r="C51" s="110">
        <v>72</v>
      </c>
      <c r="D51" s="111" t="s">
        <v>29</v>
      </c>
      <c r="E51" s="109" t="s">
        <v>7</v>
      </c>
      <c r="F51" s="110" t="s">
        <v>5</v>
      </c>
      <c r="G51" s="112">
        <v>44298</v>
      </c>
      <c r="H51" s="110" t="s">
        <v>105</v>
      </c>
      <c r="I51" s="109" t="s">
        <v>463</v>
      </c>
      <c r="J51" s="113" t="s">
        <v>462</v>
      </c>
      <c r="K51" s="112"/>
      <c r="L51" s="114"/>
      <c r="M51" s="110" t="s">
        <v>477</v>
      </c>
    </row>
    <row r="52" spans="1:13" ht="15" customHeight="1" x14ac:dyDescent="0.3">
      <c r="A52" s="109">
        <v>2254590</v>
      </c>
      <c r="B52" s="110">
        <v>44957164</v>
      </c>
      <c r="C52" s="110">
        <v>17</v>
      </c>
      <c r="D52" s="111" t="s">
        <v>22</v>
      </c>
      <c r="E52" s="109" t="s">
        <v>7</v>
      </c>
      <c r="F52" s="110" t="s">
        <v>5</v>
      </c>
      <c r="G52" s="112">
        <v>44304</v>
      </c>
      <c r="H52" s="110" t="s">
        <v>106</v>
      </c>
      <c r="I52" s="109" t="s">
        <v>468</v>
      </c>
      <c r="J52" s="113" t="s">
        <v>461</v>
      </c>
      <c r="K52" s="112">
        <v>44304</v>
      </c>
      <c r="L52" s="114">
        <v>2.7858796296296395E-2</v>
      </c>
      <c r="M52" s="110" t="s">
        <v>477</v>
      </c>
    </row>
    <row r="53" spans="1:13" ht="15" customHeight="1" x14ac:dyDescent="0.3">
      <c r="A53" s="109">
        <v>7970306</v>
      </c>
      <c r="B53" s="110">
        <v>46818922</v>
      </c>
      <c r="C53" s="110">
        <v>26</v>
      </c>
      <c r="D53" s="111" t="s">
        <v>29</v>
      </c>
      <c r="E53" s="109" t="s">
        <v>7</v>
      </c>
      <c r="F53" s="110" t="s">
        <v>5</v>
      </c>
      <c r="G53" s="112">
        <v>44374</v>
      </c>
      <c r="H53" s="110" t="s">
        <v>107</v>
      </c>
      <c r="I53" s="109" t="s">
        <v>473</v>
      </c>
      <c r="J53" s="113" t="s">
        <v>458</v>
      </c>
      <c r="K53" s="112">
        <v>44374</v>
      </c>
      <c r="L53" s="114">
        <v>9.3530092592592595E-2</v>
      </c>
      <c r="M53" s="110" t="s">
        <v>477</v>
      </c>
    </row>
    <row r="54" spans="1:13" ht="15" customHeight="1" x14ac:dyDescent="0.3">
      <c r="A54" s="109">
        <v>8195495</v>
      </c>
      <c r="B54" s="110">
        <v>46684775</v>
      </c>
      <c r="C54" s="110">
        <v>17</v>
      </c>
      <c r="D54" s="111" t="s">
        <v>29</v>
      </c>
      <c r="E54" s="109" t="s">
        <v>7</v>
      </c>
      <c r="F54" s="110" t="s">
        <v>5</v>
      </c>
      <c r="G54" s="112">
        <v>44368</v>
      </c>
      <c r="H54" s="110" t="s">
        <v>108</v>
      </c>
      <c r="I54" s="109" t="s">
        <v>468</v>
      </c>
      <c r="J54" s="113" t="s">
        <v>462</v>
      </c>
      <c r="K54" s="112"/>
      <c r="L54" s="114"/>
      <c r="M54" s="110" t="s">
        <v>477</v>
      </c>
    </row>
    <row r="55" spans="1:13" ht="15" customHeight="1" x14ac:dyDescent="0.3">
      <c r="A55" s="109">
        <v>5692669</v>
      </c>
      <c r="B55" s="110">
        <v>43696058</v>
      </c>
      <c r="C55" s="110">
        <v>82</v>
      </c>
      <c r="D55" s="111" t="s">
        <v>26</v>
      </c>
      <c r="E55" s="109" t="s">
        <v>7</v>
      </c>
      <c r="F55" s="110" t="s">
        <v>5</v>
      </c>
      <c r="G55" s="112">
        <v>44410</v>
      </c>
      <c r="H55" s="110" t="s">
        <v>109</v>
      </c>
      <c r="I55" s="109" t="s">
        <v>46</v>
      </c>
      <c r="J55" s="113" t="s">
        <v>56</v>
      </c>
      <c r="K55" s="112">
        <v>44410</v>
      </c>
      <c r="L55" s="114">
        <v>0.480798611111111</v>
      </c>
      <c r="M55" s="110" t="s">
        <v>477</v>
      </c>
    </row>
    <row r="56" spans="1:13" ht="15" customHeight="1" x14ac:dyDescent="0.3">
      <c r="A56" s="109">
        <v>3240680</v>
      </c>
      <c r="B56" s="110">
        <v>43871526</v>
      </c>
      <c r="C56" s="110">
        <v>91</v>
      </c>
      <c r="D56" s="111" t="s">
        <v>22</v>
      </c>
      <c r="E56" s="109" t="s">
        <v>7</v>
      </c>
      <c r="F56" s="110" t="s">
        <v>5</v>
      </c>
      <c r="G56" s="112">
        <v>44249</v>
      </c>
      <c r="H56" s="110" t="s">
        <v>110</v>
      </c>
      <c r="I56" s="109" t="s">
        <v>473</v>
      </c>
      <c r="J56" s="113" t="s">
        <v>52</v>
      </c>
      <c r="K56" s="112">
        <v>44249</v>
      </c>
      <c r="L56" s="114">
        <v>0.33186342592592594</v>
      </c>
      <c r="M56" s="110" t="s">
        <v>478</v>
      </c>
    </row>
    <row r="57" spans="1:13" ht="15" customHeight="1" x14ac:dyDescent="0.3">
      <c r="A57" s="109">
        <v>1282453</v>
      </c>
      <c r="B57" s="110">
        <v>45253671</v>
      </c>
      <c r="C57" s="110">
        <v>70</v>
      </c>
      <c r="D57" s="111" t="s">
        <v>51</v>
      </c>
      <c r="E57" s="109" t="s">
        <v>7</v>
      </c>
      <c r="F57" s="110" t="s">
        <v>5</v>
      </c>
      <c r="G57" s="112">
        <v>44267</v>
      </c>
      <c r="H57" s="110" t="s">
        <v>111</v>
      </c>
      <c r="I57" s="109" t="s">
        <v>46</v>
      </c>
      <c r="J57" s="113" t="s">
        <v>52</v>
      </c>
      <c r="K57" s="112">
        <v>44267</v>
      </c>
      <c r="L57" s="114">
        <v>0.10106481481481482</v>
      </c>
      <c r="M57" s="110" t="s">
        <v>478</v>
      </c>
    </row>
    <row r="58" spans="1:13" ht="15" customHeight="1" x14ac:dyDescent="0.3">
      <c r="A58" s="109">
        <v>1440687</v>
      </c>
      <c r="B58" s="110">
        <v>42091665</v>
      </c>
      <c r="C58" s="110">
        <v>56</v>
      </c>
      <c r="D58" s="111" t="s">
        <v>19</v>
      </c>
      <c r="E58" s="109" t="s">
        <v>7</v>
      </c>
      <c r="F58" s="110" t="s">
        <v>5</v>
      </c>
      <c r="G58" s="112">
        <v>44199</v>
      </c>
      <c r="H58" s="110" t="s">
        <v>112</v>
      </c>
      <c r="I58" s="109" t="s">
        <v>473</v>
      </c>
      <c r="J58" s="113" t="s">
        <v>56</v>
      </c>
      <c r="K58" s="112">
        <v>44199</v>
      </c>
      <c r="L58" s="114">
        <v>0.62245370370370368</v>
      </c>
      <c r="M58" s="110" t="s">
        <v>478</v>
      </c>
    </row>
    <row r="59" spans="1:13" ht="15" customHeight="1" x14ac:dyDescent="0.3">
      <c r="A59" s="109">
        <v>8329485</v>
      </c>
      <c r="B59" s="110">
        <v>41213971</v>
      </c>
      <c r="C59" s="110">
        <v>43</v>
      </c>
      <c r="D59" s="111" t="s">
        <v>37</v>
      </c>
      <c r="E59" s="109" t="s">
        <v>7</v>
      </c>
      <c r="F59" s="110" t="s">
        <v>5</v>
      </c>
      <c r="G59" s="112">
        <v>44414</v>
      </c>
      <c r="H59" s="110" t="s">
        <v>113</v>
      </c>
      <c r="I59" s="109" t="s">
        <v>465</v>
      </c>
      <c r="J59" s="113" t="s">
        <v>15</v>
      </c>
      <c r="K59" s="112">
        <v>44249</v>
      </c>
      <c r="L59" s="114">
        <v>0.40833333333333338</v>
      </c>
      <c r="M59" s="110" t="s">
        <v>477</v>
      </c>
    </row>
    <row r="60" spans="1:13" ht="15" customHeight="1" x14ac:dyDescent="0.3">
      <c r="A60" s="109">
        <v>7867330</v>
      </c>
      <c r="B60" s="110">
        <v>44235239</v>
      </c>
      <c r="C60" s="110">
        <v>64</v>
      </c>
      <c r="D60" s="111" t="s">
        <v>23</v>
      </c>
      <c r="E60" s="109" t="s">
        <v>7</v>
      </c>
      <c r="F60" s="110" t="s">
        <v>5</v>
      </c>
      <c r="G60" s="112">
        <v>44241</v>
      </c>
      <c r="H60" s="110" t="s">
        <v>114</v>
      </c>
      <c r="I60" s="109" t="s">
        <v>470</v>
      </c>
      <c r="J60" s="113" t="s">
        <v>457</v>
      </c>
      <c r="K60" s="112">
        <v>44241</v>
      </c>
      <c r="L60" s="114">
        <v>6.4166666666666664E-2</v>
      </c>
      <c r="M60" s="110" t="s">
        <v>477</v>
      </c>
    </row>
    <row r="61" spans="1:13" ht="15" customHeight="1" x14ac:dyDescent="0.3">
      <c r="A61" s="109">
        <v>6717594</v>
      </c>
      <c r="B61" s="110">
        <v>44009778</v>
      </c>
      <c r="C61" s="110">
        <v>76</v>
      </c>
      <c r="D61" s="111" t="s">
        <v>49</v>
      </c>
      <c r="E61" s="109" t="s">
        <v>7</v>
      </c>
      <c r="F61" s="110" t="s">
        <v>5</v>
      </c>
      <c r="G61" s="112">
        <v>44488</v>
      </c>
      <c r="H61" s="110" t="s">
        <v>115</v>
      </c>
      <c r="I61" s="109" t="s">
        <v>475</v>
      </c>
      <c r="J61" s="113" t="s">
        <v>461</v>
      </c>
      <c r="K61" s="112">
        <v>44488</v>
      </c>
      <c r="L61" s="114">
        <v>0.41473379629629631</v>
      </c>
      <c r="M61" s="110" t="s">
        <v>478</v>
      </c>
    </row>
    <row r="62" spans="1:13" ht="15" customHeight="1" x14ac:dyDescent="0.3">
      <c r="A62" s="109">
        <v>4195433</v>
      </c>
      <c r="B62" s="110">
        <v>44325501</v>
      </c>
      <c r="C62" s="110">
        <v>53</v>
      </c>
      <c r="D62" s="111" t="s">
        <v>24</v>
      </c>
      <c r="E62" s="109" t="s">
        <v>7</v>
      </c>
      <c r="F62" s="110" t="s">
        <v>5</v>
      </c>
      <c r="G62" s="112">
        <v>44418</v>
      </c>
      <c r="H62" s="110" t="s">
        <v>116</v>
      </c>
      <c r="I62" s="109" t="s">
        <v>474</v>
      </c>
      <c r="J62" s="113" t="s">
        <v>54</v>
      </c>
      <c r="K62" s="112">
        <v>44418</v>
      </c>
      <c r="L62" s="114">
        <v>5.8703703703703702E-2</v>
      </c>
      <c r="M62" s="110" t="s">
        <v>478</v>
      </c>
    </row>
    <row r="63" spans="1:13" ht="15" customHeight="1" x14ac:dyDescent="0.3">
      <c r="A63" s="109">
        <v>8981994</v>
      </c>
      <c r="B63" s="110">
        <v>45534074</v>
      </c>
      <c r="C63" s="110">
        <v>67</v>
      </c>
      <c r="D63" s="111" t="s">
        <v>38</v>
      </c>
      <c r="E63" s="109" t="s">
        <v>7</v>
      </c>
      <c r="F63" s="110" t="s">
        <v>5</v>
      </c>
      <c r="G63" s="112">
        <v>44377</v>
      </c>
      <c r="H63" s="110" t="s">
        <v>117</v>
      </c>
      <c r="I63" s="109" t="s">
        <v>475</v>
      </c>
      <c r="J63" s="113" t="s">
        <v>53</v>
      </c>
      <c r="K63" s="112">
        <v>44377</v>
      </c>
      <c r="L63" s="114">
        <v>0.18376157407407412</v>
      </c>
      <c r="M63" s="110" t="s">
        <v>477</v>
      </c>
    </row>
    <row r="64" spans="1:13" ht="15" customHeight="1" x14ac:dyDescent="0.3">
      <c r="A64" s="109">
        <v>2147474</v>
      </c>
      <c r="B64" s="110">
        <v>49714095</v>
      </c>
      <c r="C64" s="110">
        <v>50</v>
      </c>
      <c r="D64" s="111" t="s">
        <v>51</v>
      </c>
      <c r="E64" s="109" t="s">
        <v>7</v>
      </c>
      <c r="F64" s="110" t="s">
        <v>5</v>
      </c>
      <c r="G64" s="112">
        <v>44308</v>
      </c>
      <c r="H64" s="110" t="s">
        <v>118</v>
      </c>
      <c r="I64" s="109" t="s">
        <v>473</v>
      </c>
      <c r="J64" s="113" t="s">
        <v>457</v>
      </c>
      <c r="K64" s="112">
        <v>44308</v>
      </c>
      <c r="L64" s="114">
        <v>0.29215277777777771</v>
      </c>
      <c r="M64" s="110" t="s">
        <v>478</v>
      </c>
    </row>
    <row r="65" spans="1:13" ht="15" customHeight="1" x14ac:dyDescent="0.3">
      <c r="A65" s="109">
        <v>3016554</v>
      </c>
      <c r="B65" s="110">
        <v>48892105</v>
      </c>
      <c r="C65" s="110">
        <v>33</v>
      </c>
      <c r="D65" s="111" t="s">
        <v>31</v>
      </c>
      <c r="E65" s="109" t="s">
        <v>7</v>
      </c>
      <c r="F65" s="110" t="s">
        <v>5</v>
      </c>
      <c r="G65" s="112">
        <v>44373</v>
      </c>
      <c r="H65" s="110" t="s">
        <v>119</v>
      </c>
      <c r="I65" s="109" t="s">
        <v>463</v>
      </c>
      <c r="J65" s="113" t="s">
        <v>462</v>
      </c>
      <c r="K65" s="112"/>
      <c r="L65" s="114"/>
      <c r="M65" s="110" t="s">
        <v>477</v>
      </c>
    </row>
    <row r="66" spans="1:13" ht="15" customHeight="1" x14ac:dyDescent="0.3">
      <c r="A66" s="109">
        <v>5983732</v>
      </c>
      <c r="B66" s="110">
        <v>40727473</v>
      </c>
      <c r="C66" s="110">
        <v>62</v>
      </c>
      <c r="D66" s="111" t="s">
        <v>29</v>
      </c>
      <c r="E66" s="109" t="s">
        <v>7</v>
      </c>
      <c r="F66" s="110" t="s">
        <v>5</v>
      </c>
      <c r="G66" s="112">
        <v>44249</v>
      </c>
      <c r="H66" s="110" t="s">
        <v>120</v>
      </c>
      <c r="I66" s="109" t="s">
        <v>463</v>
      </c>
      <c r="J66" s="113" t="s">
        <v>462</v>
      </c>
      <c r="K66" s="112"/>
      <c r="L66" s="114"/>
      <c r="M66" s="110" t="s">
        <v>477</v>
      </c>
    </row>
    <row r="67" spans="1:13" ht="15" customHeight="1" x14ac:dyDescent="0.3">
      <c r="A67" s="109">
        <v>3774840</v>
      </c>
      <c r="B67" s="110">
        <v>46943792</v>
      </c>
      <c r="C67" s="110">
        <v>101</v>
      </c>
      <c r="D67" s="111" t="s">
        <v>51</v>
      </c>
      <c r="E67" s="109" t="s">
        <v>7</v>
      </c>
      <c r="F67" s="110" t="s">
        <v>5</v>
      </c>
      <c r="G67" s="112">
        <v>44541</v>
      </c>
      <c r="H67" s="110" t="s">
        <v>121</v>
      </c>
      <c r="I67" s="109" t="s">
        <v>465</v>
      </c>
      <c r="J67" s="113" t="s">
        <v>456</v>
      </c>
      <c r="K67" s="112">
        <v>44541</v>
      </c>
      <c r="L67" s="114">
        <v>0.44620370370370371</v>
      </c>
      <c r="M67" s="110" t="s">
        <v>478</v>
      </c>
    </row>
    <row r="68" spans="1:13" ht="15" customHeight="1" x14ac:dyDescent="0.3">
      <c r="A68" s="109">
        <v>5172669</v>
      </c>
      <c r="B68" s="110">
        <v>48779945</v>
      </c>
      <c r="C68" s="110">
        <v>27</v>
      </c>
      <c r="D68" s="111" t="s">
        <v>27</v>
      </c>
      <c r="E68" s="109" t="s">
        <v>7</v>
      </c>
      <c r="F68" s="110" t="s">
        <v>5</v>
      </c>
      <c r="G68" s="112">
        <v>44414</v>
      </c>
      <c r="H68" s="110" t="s">
        <v>122</v>
      </c>
      <c r="I68" s="109" t="s">
        <v>470</v>
      </c>
      <c r="J68" s="113" t="s">
        <v>54</v>
      </c>
      <c r="K68" s="112">
        <v>44414</v>
      </c>
      <c r="L68" s="114">
        <v>0.50843749999999999</v>
      </c>
      <c r="M68" s="110" t="s">
        <v>477</v>
      </c>
    </row>
    <row r="69" spans="1:13" ht="15" customHeight="1" x14ac:dyDescent="0.3">
      <c r="A69" s="109">
        <v>5259729</v>
      </c>
      <c r="B69" s="110">
        <v>40052867</v>
      </c>
      <c r="C69" s="110">
        <v>67</v>
      </c>
      <c r="D69" s="111" t="s">
        <v>19</v>
      </c>
      <c r="E69" s="109" t="s">
        <v>7</v>
      </c>
      <c r="F69" s="110" t="s">
        <v>5</v>
      </c>
      <c r="G69" s="112">
        <v>44372</v>
      </c>
      <c r="H69" s="110" t="s">
        <v>123</v>
      </c>
      <c r="I69" s="109" t="s">
        <v>46</v>
      </c>
      <c r="J69" s="113" t="s">
        <v>56</v>
      </c>
      <c r="K69" s="112">
        <v>44372</v>
      </c>
      <c r="L69" s="114">
        <v>0.51518518518518508</v>
      </c>
      <c r="M69" s="110" t="s">
        <v>477</v>
      </c>
    </row>
    <row r="70" spans="1:13" ht="15" customHeight="1" x14ac:dyDescent="0.3">
      <c r="A70" s="109">
        <v>1541264</v>
      </c>
      <c r="B70" s="110">
        <v>40630719</v>
      </c>
      <c r="C70" s="110">
        <v>73</v>
      </c>
      <c r="D70" s="111" t="s">
        <v>51</v>
      </c>
      <c r="E70" s="109" t="s">
        <v>7</v>
      </c>
      <c r="F70" s="110" t="s">
        <v>5</v>
      </c>
      <c r="G70" s="112">
        <v>44265</v>
      </c>
      <c r="H70" s="110" t="s">
        <v>124</v>
      </c>
      <c r="I70" s="109" t="s">
        <v>46</v>
      </c>
      <c r="J70" s="113" t="s">
        <v>458</v>
      </c>
      <c r="K70" s="112">
        <v>44265</v>
      </c>
      <c r="L70" s="114">
        <v>0.22275462962962964</v>
      </c>
      <c r="M70" s="110" t="s">
        <v>477</v>
      </c>
    </row>
    <row r="71" spans="1:13" ht="15" customHeight="1" x14ac:dyDescent="0.3">
      <c r="A71" s="109">
        <v>5889026</v>
      </c>
      <c r="B71" s="110">
        <v>46872047</v>
      </c>
      <c r="C71" s="110">
        <v>74</v>
      </c>
      <c r="D71" s="111" t="s">
        <v>50</v>
      </c>
      <c r="E71" s="109" t="s">
        <v>7</v>
      </c>
      <c r="F71" s="110" t="s">
        <v>5</v>
      </c>
      <c r="G71" s="112">
        <v>44561</v>
      </c>
      <c r="H71" s="110" t="s">
        <v>125</v>
      </c>
      <c r="I71" s="109" t="s">
        <v>46</v>
      </c>
      <c r="J71" s="113" t="s">
        <v>461</v>
      </c>
      <c r="K71" s="112">
        <v>44561</v>
      </c>
      <c r="L71" s="114">
        <v>0.97592592592592586</v>
      </c>
      <c r="M71" s="110" t="s">
        <v>477</v>
      </c>
    </row>
    <row r="72" spans="1:13" ht="15" customHeight="1" x14ac:dyDescent="0.3">
      <c r="A72" s="109">
        <v>3786591</v>
      </c>
      <c r="B72" s="110">
        <v>44610669</v>
      </c>
      <c r="C72" s="110">
        <v>84</v>
      </c>
      <c r="D72" s="111" t="s">
        <v>24</v>
      </c>
      <c r="E72" s="109" t="s">
        <v>7</v>
      </c>
      <c r="F72" s="110" t="s">
        <v>5</v>
      </c>
      <c r="G72" s="112">
        <v>44506</v>
      </c>
      <c r="H72" s="110" t="s">
        <v>126</v>
      </c>
      <c r="I72" s="109" t="s">
        <v>473</v>
      </c>
      <c r="J72" s="113" t="s">
        <v>456</v>
      </c>
      <c r="K72" s="112">
        <v>44506</v>
      </c>
      <c r="L72" s="114">
        <v>0.40349537037037037</v>
      </c>
      <c r="M72" s="110" t="s">
        <v>478</v>
      </c>
    </row>
    <row r="73" spans="1:13" ht="15" customHeight="1" x14ac:dyDescent="0.3">
      <c r="A73" s="109">
        <v>8871438</v>
      </c>
      <c r="B73" s="110">
        <v>44550032</v>
      </c>
      <c r="C73" s="110">
        <v>58</v>
      </c>
      <c r="D73" s="111" t="s">
        <v>49</v>
      </c>
      <c r="E73" s="109" t="s">
        <v>7</v>
      </c>
      <c r="F73" s="110" t="s">
        <v>5</v>
      </c>
      <c r="G73" s="112">
        <v>44482</v>
      </c>
      <c r="H73" s="110" t="s">
        <v>127</v>
      </c>
      <c r="I73" s="109" t="s">
        <v>464</v>
      </c>
      <c r="J73" s="113" t="s">
        <v>462</v>
      </c>
      <c r="K73" s="112"/>
      <c r="L73" s="114"/>
      <c r="M73" s="110" t="s">
        <v>477</v>
      </c>
    </row>
    <row r="74" spans="1:13" ht="15" customHeight="1" x14ac:dyDescent="0.3">
      <c r="A74" s="109">
        <v>8875918</v>
      </c>
      <c r="B74" s="110">
        <v>45929153</v>
      </c>
      <c r="C74" s="110">
        <v>92</v>
      </c>
      <c r="D74" s="111" t="s">
        <v>31</v>
      </c>
      <c r="E74" s="109" t="s">
        <v>7</v>
      </c>
      <c r="F74" s="110" t="s">
        <v>5</v>
      </c>
      <c r="G74" s="112">
        <v>44283</v>
      </c>
      <c r="H74" s="110" t="s">
        <v>128</v>
      </c>
      <c r="I74" s="109" t="s">
        <v>46</v>
      </c>
      <c r="J74" s="113" t="s">
        <v>54</v>
      </c>
      <c r="K74" s="112">
        <v>44283</v>
      </c>
      <c r="L74" s="114">
        <v>0.41986111111111107</v>
      </c>
      <c r="M74" s="110" t="s">
        <v>477</v>
      </c>
    </row>
    <row r="75" spans="1:13" ht="15" customHeight="1" x14ac:dyDescent="0.3">
      <c r="A75" s="109">
        <v>1418188</v>
      </c>
      <c r="B75" s="110">
        <v>47360248</v>
      </c>
      <c r="C75" s="110">
        <v>56</v>
      </c>
      <c r="D75" s="111" t="s">
        <v>51</v>
      </c>
      <c r="E75" s="109" t="s">
        <v>7</v>
      </c>
      <c r="F75" s="110" t="s">
        <v>5</v>
      </c>
      <c r="G75" s="112">
        <v>44529</v>
      </c>
      <c r="H75" s="110" t="s">
        <v>129</v>
      </c>
      <c r="I75" s="109" t="s">
        <v>466</v>
      </c>
      <c r="J75" s="113" t="s">
        <v>16</v>
      </c>
      <c r="K75" s="112">
        <v>44529</v>
      </c>
      <c r="L75" s="114">
        <v>0.48179398148148145</v>
      </c>
      <c r="M75" s="110" t="s">
        <v>477</v>
      </c>
    </row>
    <row r="76" spans="1:13" ht="15" customHeight="1" x14ac:dyDescent="0.3">
      <c r="A76" s="109">
        <v>5756001</v>
      </c>
      <c r="B76" s="110">
        <v>40601919</v>
      </c>
      <c r="C76" s="110">
        <v>61</v>
      </c>
      <c r="D76" s="111" t="s">
        <v>23</v>
      </c>
      <c r="E76" s="109" t="s">
        <v>7</v>
      </c>
      <c r="F76" s="110" t="s">
        <v>5</v>
      </c>
      <c r="G76" s="112">
        <v>44412</v>
      </c>
      <c r="H76" s="110" t="s">
        <v>130</v>
      </c>
      <c r="I76" s="109" t="s">
        <v>475</v>
      </c>
      <c r="J76" s="113" t="s">
        <v>16</v>
      </c>
      <c r="K76" s="112">
        <v>44412</v>
      </c>
      <c r="L76" s="114">
        <v>0.10484953703703703</v>
      </c>
      <c r="M76" s="110" t="s">
        <v>478</v>
      </c>
    </row>
    <row r="77" spans="1:13" ht="15" customHeight="1" x14ac:dyDescent="0.3">
      <c r="A77" s="109">
        <v>7210665</v>
      </c>
      <c r="B77" s="110">
        <v>47002355</v>
      </c>
      <c r="C77" s="110">
        <v>53</v>
      </c>
      <c r="D77" s="111" t="s">
        <v>21</v>
      </c>
      <c r="E77" s="109" t="s">
        <v>7</v>
      </c>
      <c r="F77" s="110" t="s">
        <v>5</v>
      </c>
      <c r="G77" s="112">
        <v>44286</v>
      </c>
      <c r="H77" s="110" t="s">
        <v>131</v>
      </c>
      <c r="I77" s="109" t="s">
        <v>470</v>
      </c>
      <c r="J77" s="113" t="s">
        <v>55</v>
      </c>
      <c r="K77" s="112">
        <v>44286</v>
      </c>
      <c r="L77" s="114">
        <v>5.5532407407407419E-2</v>
      </c>
      <c r="M77" s="110" t="s">
        <v>477</v>
      </c>
    </row>
    <row r="78" spans="1:13" ht="15" customHeight="1" x14ac:dyDescent="0.3">
      <c r="A78" s="109">
        <v>3137329</v>
      </c>
      <c r="B78" s="110">
        <v>46502485</v>
      </c>
      <c r="C78" s="110">
        <v>48</v>
      </c>
      <c r="D78" s="111" t="s">
        <v>27</v>
      </c>
      <c r="E78" s="109" t="s">
        <v>7</v>
      </c>
      <c r="F78" s="110" t="s">
        <v>5</v>
      </c>
      <c r="G78" s="112">
        <v>44339</v>
      </c>
      <c r="H78" s="110" t="s">
        <v>132</v>
      </c>
      <c r="I78" s="109" t="s">
        <v>46</v>
      </c>
      <c r="J78" s="113" t="s">
        <v>462</v>
      </c>
      <c r="K78" s="112"/>
      <c r="L78" s="114"/>
      <c r="M78" s="110" t="s">
        <v>477</v>
      </c>
    </row>
    <row r="79" spans="1:13" ht="15" customHeight="1" x14ac:dyDescent="0.3">
      <c r="A79" s="109">
        <v>6819186</v>
      </c>
      <c r="B79" s="110">
        <v>45113130</v>
      </c>
      <c r="C79" s="110">
        <v>73</v>
      </c>
      <c r="D79" s="111" t="s">
        <v>27</v>
      </c>
      <c r="E79" s="109" t="s">
        <v>7</v>
      </c>
      <c r="F79" s="110" t="s">
        <v>5</v>
      </c>
      <c r="G79" s="112">
        <v>44410</v>
      </c>
      <c r="H79" s="110" t="s">
        <v>133</v>
      </c>
      <c r="I79" s="109" t="s">
        <v>46</v>
      </c>
      <c r="J79" s="113" t="s">
        <v>459</v>
      </c>
      <c r="K79" s="112">
        <v>44410</v>
      </c>
      <c r="L79" s="114">
        <v>0.20854166666666668</v>
      </c>
      <c r="M79" s="110" t="s">
        <v>477</v>
      </c>
    </row>
    <row r="80" spans="1:13" ht="15" customHeight="1" x14ac:dyDescent="0.3">
      <c r="A80" s="109">
        <v>6546826</v>
      </c>
      <c r="B80" s="110">
        <v>42015829</v>
      </c>
      <c r="C80" s="110">
        <v>69</v>
      </c>
      <c r="D80" s="111" t="s">
        <v>18</v>
      </c>
      <c r="E80" s="109" t="s">
        <v>7</v>
      </c>
      <c r="F80" s="110" t="s">
        <v>5</v>
      </c>
      <c r="G80" s="112">
        <v>44496</v>
      </c>
      <c r="H80" s="110" t="s">
        <v>134</v>
      </c>
      <c r="I80" s="109" t="s">
        <v>473</v>
      </c>
      <c r="J80" s="113" t="s">
        <v>462</v>
      </c>
      <c r="K80" s="112"/>
      <c r="L80" s="114"/>
      <c r="M80" s="110" t="s">
        <v>477</v>
      </c>
    </row>
    <row r="81" spans="1:13" ht="15" customHeight="1" x14ac:dyDescent="0.3">
      <c r="A81" s="109">
        <v>4664081</v>
      </c>
      <c r="B81" s="110">
        <v>42955830</v>
      </c>
      <c r="C81" s="110">
        <v>36</v>
      </c>
      <c r="D81" s="111" t="s">
        <v>38</v>
      </c>
      <c r="E81" s="109" t="s">
        <v>7</v>
      </c>
      <c r="F81" s="110" t="s">
        <v>5</v>
      </c>
      <c r="G81" s="112">
        <v>44361</v>
      </c>
      <c r="H81" s="110" t="s">
        <v>135</v>
      </c>
      <c r="I81" s="109" t="s">
        <v>475</v>
      </c>
      <c r="J81" s="113" t="s">
        <v>56</v>
      </c>
      <c r="K81" s="112">
        <v>44360</v>
      </c>
      <c r="L81" s="114">
        <v>0.87975694444444441</v>
      </c>
      <c r="M81" s="110" t="s">
        <v>477</v>
      </c>
    </row>
    <row r="82" spans="1:13" ht="15" customHeight="1" x14ac:dyDescent="0.3">
      <c r="A82" s="109">
        <v>6166521</v>
      </c>
      <c r="B82" s="110">
        <v>47589472</v>
      </c>
      <c r="C82" s="110">
        <v>25</v>
      </c>
      <c r="D82" s="111" t="s">
        <v>21</v>
      </c>
      <c r="E82" s="109" t="s">
        <v>7</v>
      </c>
      <c r="F82" s="110" t="s">
        <v>5</v>
      </c>
      <c r="G82" s="112">
        <v>44288</v>
      </c>
      <c r="H82" s="110" t="s">
        <v>136</v>
      </c>
      <c r="I82" s="109" t="s">
        <v>474</v>
      </c>
      <c r="J82" s="113" t="s">
        <v>55</v>
      </c>
      <c r="K82" s="112">
        <v>44288</v>
      </c>
      <c r="L82" s="114">
        <v>0.66273148148148142</v>
      </c>
      <c r="M82" s="110" t="s">
        <v>477</v>
      </c>
    </row>
    <row r="83" spans="1:13" ht="15" customHeight="1" x14ac:dyDescent="0.3">
      <c r="A83" s="109">
        <v>7439788</v>
      </c>
      <c r="B83" s="110">
        <v>48515273</v>
      </c>
      <c r="C83" s="110">
        <v>97</v>
      </c>
      <c r="D83" s="111" t="s">
        <v>51</v>
      </c>
      <c r="E83" s="109" t="s">
        <v>7</v>
      </c>
      <c r="F83" s="110" t="s">
        <v>5</v>
      </c>
      <c r="G83" s="112">
        <v>44549</v>
      </c>
      <c r="H83" s="110" t="s">
        <v>137</v>
      </c>
      <c r="I83" s="109" t="s">
        <v>46</v>
      </c>
      <c r="J83" s="113" t="s">
        <v>56</v>
      </c>
      <c r="K83" s="112">
        <v>44549</v>
      </c>
      <c r="L83" s="114">
        <v>0.15041666666666667</v>
      </c>
      <c r="M83" s="110" t="s">
        <v>477</v>
      </c>
    </row>
    <row r="84" spans="1:13" ht="15" customHeight="1" x14ac:dyDescent="0.3">
      <c r="A84" s="109">
        <v>7852305</v>
      </c>
      <c r="B84" s="110">
        <v>40324156</v>
      </c>
      <c r="C84" s="110">
        <v>46</v>
      </c>
      <c r="D84" s="111" t="s">
        <v>28</v>
      </c>
      <c r="E84" s="109" t="s">
        <v>7</v>
      </c>
      <c r="F84" s="110" t="s">
        <v>5</v>
      </c>
      <c r="G84" s="112">
        <v>44246</v>
      </c>
      <c r="H84" s="110" t="s">
        <v>138</v>
      </c>
      <c r="I84" s="109" t="s">
        <v>464</v>
      </c>
      <c r="J84" s="113" t="s">
        <v>460</v>
      </c>
      <c r="K84" s="112">
        <v>44246</v>
      </c>
      <c r="L84" s="114">
        <v>0.38120370370370371</v>
      </c>
      <c r="M84" s="110" t="s">
        <v>478</v>
      </c>
    </row>
    <row r="85" spans="1:13" ht="15" customHeight="1" x14ac:dyDescent="0.3">
      <c r="A85" s="109">
        <v>3991944</v>
      </c>
      <c r="B85" s="110">
        <v>40823167</v>
      </c>
      <c r="C85" s="110">
        <v>72</v>
      </c>
      <c r="D85" s="111" t="s">
        <v>32</v>
      </c>
      <c r="E85" s="109" t="s">
        <v>7</v>
      </c>
      <c r="F85" s="110" t="s">
        <v>5</v>
      </c>
      <c r="G85" s="112">
        <v>44534</v>
      </c>
      <c r="H85" s="110" t="s">
        <v>139</v>
      </c>
      <c r="I85" s="109" t="s">
        <v>464</v>
      </c>
      <c r="J85" s="113" t="s">
        <v>56</v>
      </c>
      <c r="K85" s="112">
        <v>44534</v>
      </c>
      <c r="L85" s="114">
        <v>6.5046296296296302E-3</v>
      </c>
      <c r="M85" s="110" t="s">
        <v>477</v>
      </c>
    </row>
    <row r="86" spans="1:13" ht="15" customHeight="1" x14ac:dyDescent="0.3">
      <c r="A86" s="109">
        <v>8206394</v>
      </c>
      <c r="B86" s="110">
        <v>40320584</v>
      </c>
      <c r="C86" s="110">
        <v>51</v>
      </c>
      <c r="D86" s="111" t="s">
        <v>29</v>
      </c>
      <c r="E86" s="109" t="s">
        <v>7</v>
      </c>
      <c r="F86" s="110" t="s">
        <v>5</v>
      </c>
      <c r="G86" s="112">
        <v>44311</v>
      </c>
      <c r="H86" s="110" t="s">
        <v>140</v>
      </c>
      <c r="I86" s="109" t="s">
        <v>473</v>
      </c>
      <c r="J86" s="113" t="s">
        <v>462</v>
      </c>
      <c r="K86" s="112"/>
      <c r="L86" s="114"/>
      <c r="M86" s="110" t="s">
        <v>477</v>
      </c>
    </row>
    <row r="87" spans="1:13" ht="15" customHeight="1" x14ac:dyDescent="0.3">
      <c r="A87" s="109">
        <v>7046399</v>
      </c>
      <c r="B87" s="110">
        <v>48794541</v>
      </c>
      <c r="C87" s="110">
        <v>82</v>
      </c>
      <c r="D87" s="111" t="s">
        <v>35</v>
      </c>
      <c r="E87" s="109" t="s">
        <v>7</v>
      </c>
      <c r="F87" s="110" t="s">
        <v>5</v>
      </c>
      <c r="G87" s="112">
        <v>44348</v>
      </c>
      <c r="H87" s="110" t="s">
        <v>141</v>
      </c>
      <c r="I87" s="109" t="s">
        <v>471</v>
      </c>
      <c r="J87" s="113" t="s">
        <v>53</v>
      </c>
      <c r="K87" s="112">
        <v>44348</v>
      </c>
      <c r="L87" s="114">
        <v>5.8287037037037033E-2</v>
      </c>
      <c r="M87" s="110" t="s">
        <v>477</v>
      </c>
    </row>
    <row r="88" spans="1:13" ht="15" customHeight="1" x14ac:dyDescent="0.3">
      <c r="A88" s="109">
        <v>4814751</v>
      </c>
      <c r="B88" s="110">
        <v>40473326</v>
      </c>
      <c r="C88" s="110">
        <v>46</v>
      </c>
      <c r="D88" s="111" t="s">
        <v>19</v>
      </c>
      <c r="E88" s="109" t="s">
        <v>7</v>
      </c>
      <c r="F88" s="110" t="s">
        <v>5</v>
      </c>
      <c r="G88" s="112">
        <v>44496</v>
      </c>
      <c r="H88" s="110" t="s">
        <v>142</v>
      </c>
      <c r="I88" s="109" t="s">
        <v>463</v>
      </c>
      <c r="J88" s="113" t="s">
        <v>55</v>
      </c>
      <c r="K88" s="112">
        <v>44496</v>
      </c>
      <c r="L88" s="114">
        <v>0.36284722222222227</v>
      </c>
      <c r="M88" s="110" t="s">
        <v>477</v>
      </c>
    </row>
    <row r="89" spans="1:13" ht="15" customHeight="1" x14ac:dyDescent="0.3">
      <c r="A89" s="109">
        <v>5374369</v>
      </c>
      <c r="B89" s="110">
        <v>40649657</v>
      </c>
      <c r="C89" s="110">
        <v>33</v>
      </c>
      <c r="D89" s="111" t="s">
        <v>32</v>
      </c>
      <c r="E89" s="109" t="s">
        <v>7</v>
      </c>
      <c r="F89" s="110" t="s">
        <v>5</v>
      </c>
      <c r="G89" s="112">
        <v>44480</v>
      </c>
      <c r="H89" s="110" t="s">
        <v>143</v>
      </c>
      <c r="I89" s="109" t="s">
        <v>467</v>
      </c>
      <c r="J89" s="113" t="s">
        <v>16</v>
      </c>
      <c r="K89" s="112">
        <v>44480</v>
      </c>
      <c r="L89" s="114">
        <v>0.76938657407407418</v>
      </c>
      <c r="M89" s="110" t="s">
        <v>477</v>
      </c>
    </row>
    <row r="90" spans="1:13" ht="15" customHeight="1" x14ac:dyDescent="0.3">
      <c r="A90" s="109">
        <v>8834622</v>
      </c>
      <c r="B90" s="110">
        <v>49553041</v>
      </c>
      <c r="C90" s="110">
        <v>55</v>
      </c>
      <c r="D90" s="111" t="s">
        <v>25</v>
      </c>
      <c r="E90" s="109" t="s">
        <v>7</v>
      </c>
      <c r="F90" s="110" t="s">
        <v>5</v>
      </c>
      <c r="G90" s="112">
        <v>44298</v>
      </c>
      <c r="H90" s="110" t="s">
        <v>144</v>
      </c>
      <c r="I90" s="109" t="s">
        <v>464</v>
      </c>
      <c r="J90" s="113" t="s">
        <v>462</v>
      </c>
      <c r="K90" s="112"/>
      <c r="L90" s="114"/>
      <c r="M90" s="110" t="s">
        <v>477</v>
      </c>
    </row>
    <row r="91" spans="1:13" ht="15" customHeight="1" x14ac:dyDescent="0.3">
      <c r="A91" s="109">
        <v>2438713</v>
      </c>
      <c r="B91" s="110">
        <v>48991745</v>
      </c>
      <c r="C91" s="110">
        <v>98</v>
      </c>
      <c r="D91" s="111" t="s">
        <v>33</v>
      </c>
      <c r="E91" s="109" t="s">
        <v>7</v>
      </c>
      <c r="F91" s="110" t="s">
        <v>5</v>
      </c>
      <c r="G91" s="112">
        <v>44386</v>
      </c>
      <c r="H91" s="110" t="s">
        <v>145</v>
      </c>
      <c r="I91" s="109" t="s">
        <v>471</v>
      </c>
      <c r="J91" s="113" t="s">
        <v>56</v>
      </c>
      <c r="K91" s="112">
        <v>44386</v>
      </c>
      <c r="L91" s="114">
        <v>0.68685185185185194</v>
      </c>
      <c r="M91" s="110" t="s">
        <v>477</v>
      </c>
    </row>
    <row r="92" spans="1:13" ht="15" customHeight="1" x14ac:dyDescent="0.3">
      <c r="A92" s="109">
        <v>7277575</v>
      </c>
      <c r="B92" s="110">
        <v>43155052</v>
      </c>
      <c r="C92" s="110">
        <v>22</v>
      </c>
      <c r="D92" s="111" t="s">
        <v>31</v>
      </c>
      <c r="E92" s="109" t="s">
        <v>7</v>
      </c>
      <c r="F92" s="110" t="s">
        <v>5</v>
      </c>
      <c r="G92" s="112">
        <v>44423</v>
      </c>
      <c r="H92" s="110" t="s">
        <v>146</v>
      </c>
      <c r="I92" s="109" t="s">
        <v>475</v>
      </c>
      <c r="J92" s="113" t="s">
        <v>494</v>
      </c>
      <c r="K92" s="112">
        <v>44423</v>
      </c>
      <c r="L92" s="114">
        <v>0.1635763888888889</v>
      </c>
      <c r="M92" s="110" t="s">
        <v>477</v>
      </c>
    </row>
    <row r="93" spans="1:13" ht="15" customHeight="1" x14ac:dyDescent="0.3">
      <c r="A93" s="109">
        <v>6596566</v>
      </c>
      <c r="B93" s="110">
        <v>49374770</v>
      </c>
      <c r="C93" s="110">
        <v>78</v>
      </c>
      <c r="D93" s="111" t="s">
        <v>51</v>
      </c>
      <c r="E93" s="109" t="s">
        <v>7</v>
      </c>
      <c r="F93" s="110" t="s">
        <v>5</v>
      </c>
      <c r="G93" s="112">
        <v>44306</v>
      </c>
      <c r="H93" s="110" t="s">
        <v>147</v>
      </c>
      <c r="I93" s="109" t="s">
        <v>473</v>
      </c>
      <c r="J93" s="113" t="s">
        <v>56</v>
      </c>
      <c r="K93" s="112">
        <v>44306</v>
      </c>
      <c r="L93" s="114">
        <v>0.1943171296296296</v>
      </c>
      <c r="M93" s="110" t="s">
        <v>477</v>
      </c>
    </row>
    <row r="94" spans="1:13" ht="15" customHeight="1" x14ac:dyDescent="0.3">
      <c r="A94" s="109">
        <v>6251859</v>
      </c>
      <c r="B94" s="110">
        <v>42255093</v>
      </c>
      <c r="C94" s="110">
        <v>91</v>
      </c>
      <c r="D94" s="111" t="s">
        <v>18</v>
      </c>
      <c r="E94" s="109" t="s">
        <v>7</v>
      </c>
      <c r="F94" s="110" t="s">
        <v>5</v>
      </c>
      <c r="G94" s="112">
        <v>44314</v>
      </c>
      <c r="H94" s="110" t="s">
        <v>148</v>
      </c>
      <c r="I94" s="109" t="s">
        <v>46</v>
      </c>
      <c r="J94" s="113" t="s">
        <v>16</v>
      </c>
      <c r="K94" s="112">
        <v>44314</v>
      </c>
      <c r="L94" s="114">
        <v>0.18148148148148147</v>
      </c>
      <c r="M94" s="110" t="s">
        <v>477</v>
      </c>
    </row>
    <row r="95" spans="1:13" ht="15" customHeight="1" x14ac:dyDescent="0.3">
      <c r="A95" s="109">
        <v>3704716</v>
      </c>
      <c r="B95" s="110">
        <v>40732255</v>
      </c>
      <c r="C95" s="110">
        <v>79</v>
      </c>
      <c r="D95" s="111" t="s">
        <v>26</v>
      </c>
      <c r="E95" s="109" t="s">
        <v>7</v>
      </c>
      <c r="F95" s="110" t="s">
        <v>5</v>
      </c>
      <c r="G95" s="112">
        <v>44225</v>
      </c>
      <c r="H95" s="110" t="s">
        <v>149</v>
      </c>
      <c r="I95" s="109" t="s">
        <v>472</v>
      </c>
      <c r="J95" s="113" t="s">
        <v>55</v>
      </c>
      <c r="K95" s="112">
        <v>44224</v>
      </c>
      <c r="L95" s="114">
        <v>0.93890046296296292</v>
      </c>
      <c r="M95" s="110" t="s">
        <v>477</v>
      </c>
    </row>
    <row r="96" spans="1:13" ht="15" customHeight="1" x14ac:dyDescent="0.3">
      <c r="A96" s="109">
        <v>3961470</v>
      </c>
      <c r="B96" s="110">
        <v>48210939</v>
      </c>
      <c r="C96" s="110">
        <v>88</v>
      </c>
      <c r="D96" s="111" t="s">
        <v>20</v>
      </c>
      <c r="E96" s="109" t="s">
        <v>7</v>
      </c>
      <c r="F96" s="110" t="s">
        <v>5</v>
      </c>
      <c r="G96" s="112">
        <v>44394</v>
      </c>
      <c r="H96" s="110" t="s">
        <v>150</v>
      </c>
      <c r="I96" s="109" t="s">
        <v>471</v>
      </c>
      <c r="J96" s="113" t="s">
        <v>53</v>
      </c>
      <c r="K96" s="112">
        <v>44394</v>
      </c>
      <c r="L96" s="114">
        <v>0.23068287037037039</v>
      </c>
      <c r="M96" s="110" t="s">
        <v>477</v>
      </c>
    </row>
    <row r="97" spans="1:13" ht="15" customHeight="1" x14ac:dyDescent="0.3">
      <c r="A97" s="109">
        <v>6282100</v>
      </c>
      <c r="B97" s="110">
        <v>48048339</v>
      </c>
      <c r="C97" s="110">
        <v>35</v>
      </c>
      <c r="D97" s="111" t="s">
        <v>32</v>
      </c>
      <c r="E97" s="109" t="s">
        <v>7</v>
      </c>
      <c r="F97" s="110" t="s">
        <v>5</v>
      </c>
      <c r="G97" s="112">
        <v>44559</v>
      </c>
      <c r="H97" s="110" t="s">
        <v>151</v>
      </c>
      <c r="I97" s="109" t="s">
        <v>475</v>
      </c>
      <c r="J97" s="113" t="s">
        <v>461</v>
      </c>
      <c r="K97" s="112">
        <v>44559</v>
      </c>
      <c r="L97" s="114">
        <v>0.14645833333333333</v>
      </c>
      <c r="M97" s="110" t="s">
        <v>478</v>
      </c>
    </row>
    <row r="98" spans="1:13" ht="15" customHeight="1" x14ac:dyDescent="0.3">
      <c r="A98" s="109">
        <v>5646649</v>
      </c>
      <c r="B98" s="110">
        <v>47954109</v>
      </c>
      <c r="C98" s="110">
        <v>29</v>
      </c>
      <c r="D98" s="111" t="s">
        <v>24</v>
      </c>
      <c r="E98" s="109" t="s">
        <v>7</v>
      </c>
      <c r="F98" s="110" t="s">
        <v>5</v>
      </c>
      <c r="G98" s="112">
        <v>44361</v>
      </c>
      <c r="H98" s="110" t="s">
        <v>152</v>
      </c>
      <c r="I98" s="109" t="s">
        <v>470</v>
      </c>
      <c r="J98" s="113" t="s">
        <v>458</v>
      </c>
      <c r="K98" s="112">
        <v>44361</v>
      </c>
      <c r="L98" s="114">
        <v>2.0451388888888866E-2</v>
      </c>
      <c r="M98" s="110" t="s">
        <v>477</v>
      </c>
    </row>
    <row r="99" spans="1:13" ht="15" customHeight="1" x14ac:dyDescent="0.3">
      <c r="A99" s="109">
        <v>5735878</v>
      </c>
      <c r="B99" s="110">
        <v>44916978</v>
      </c>
      <c r="C99" s="110">
        <v>95</v>
      </c>
      <c r="D99" s="111" t="s">
        <v>29</v>
      </c>
      <c r="E99" s="109" t="s">
        <v>7</v>
      </c>
      <c r="F99" s="110" t="s">
        <v>5</v>
      </c>
      <c r="G99" s="112">
        <v>44462</v>
      </c>
      <c r="H99" s="110" t="s">
        <v>153</v>
      </c>
      <c r="I99" s="109" t="s">
        <v>463</v>
      </c>
      <c r="J99" s="113" t="s">
        <v>462</v>
      </c>
      <c r="K99" s="112"/>
      <c r="L99" s="114"/>
      <c r="M99" s="110" t="s">
        <v>477</v>
      </c>
    </row>
    <row r="100" spans="1:13" ht="15" customHeight="1" x14ac:dyDescent="0.3">
      <c r="A100" s="109">
        <v>8284997</v>
      </c>
      <c r="B100" s="110">
        <v>48049436</v>
      </c>
      <c r="C100" s="110">
        <v>81</v>
      </c>
      <c r="D100" s="111" t="s">
        <v>19</v>
      </c>
      <c r="E100" s="109" t="s">
        <v>7</v>
      </c>
      <c r="F100" s="110" t="s">
        <v>5</v>
      </c>
      <c r="G100" s="112">
        <v>44384</v>
      </c>
      <c r="H100" s="110" t="s">
        <v>154</v>
      </c>
      <c r="I100" s="109" t="s">
        <v>467</v>
      </c>
      <c r="J100" s="113" t="s">
        <v>459</v>
      </c>
      <c r="K100" s="112">
        <v>44384</v>
      </c>
      <c r="L100" s="114">
        <v>0.3133333333333333</v>
      </c>
      <c r="M100" s="110" t="s">
        <v>477</v>
      </c>
    </row>
    <row r="101" spans="1:13" ht="15" customHeight="1" x14ac:dyDescent="0.3">
      <c r="A101" s="109">
        <v>3918450</v>
      </c>
      <c r="B101" s="110">
        <v>43944465</v>
      </c>
      <c r="C101" s="110">
        <v>87</v>
      </c>
      <c r="D101" s="111" t="s">
        <v>31</v>
      </c>
      <c r="E101" s="109" t="s">
        <v>7</v>
      </c>
      <c r="F101" s="110" t="s">
        <v>5</v>
      </c>
      <c r="G101" s="112">
        <v>44322</v>
      </c>
      <c r="H101" s="110" t="s">
        <v>155</v>
      </c>
      <c r="I101" s="109" t="s">
        <v>463</v>
      </c>
      <c r="J101" s="113" t="s">
        <v>494</v>
      </c>
      <c r="K101" s="112">
        <v>44322</v>
      </c>
      <c r="L101" s="114">
        <v>0.42372685185185183</v>
      </c>
      <c r="M101" s="110" t="s">
        <v>477</v>
      </c>
    </row>
    <row r="102" spans="1:13" ht="15" customHeight="1" x14ac:dyDescent="0.3">
      <c r="A102" s="109">
        <v>6807719</v>
      </c>
      <c r="B102" s="110">
        <v>40482203</v>
      </c>
      <c r="C102" s="110">
        <v>81</v>
      </c>
      <c r="D102" s="111" t="s">
        <v>27</v>
      </c>
      <c r="E102" s="109" t="s">
        <v>7</v>
      </c>
      <c r="F102" s="110" t="s">
        <v>5</v>
      </c>
      <c r="G102" s="112">
        <v>44373</v>
      </c>
      <c r="H102" s="110" t="s">
        <v>156</v>
      </c>
      <c r="I102" s="109" t="s">
        <v>471</v>
      </c>
      <c r="J102" s="113" t="s">
        <v>52</v>
      </c>
      <c r="K102" s="112">
        <v>44373</v>
      </c>
      <c r="L102" s="114">
        <v>7.9398148148148148E-2</v>
      </c>
      <c r="M102" s="110" t="s">
        <v>477</v>
      </c>
    </row>
    <row r="103" spans="1:13" ht="15" customHeight="1" x14ac:dyDescent="0.3">
      <c r="A103" s="109">
        <v>4078585</v>
      </c>
      <c r="B103" s="110">
        <v>47427896</v>
      </c>
      <c r="C103" s="110">
        <v>91</v>
      </c>
      <c r="D103" s="111" t="s">
        <v>37</v>
      </c>
      <c r="E103" s="109" t="s">
        <v>7</v>
      </c>
      <c r="F103" s="110" t="s">
        <v>5</v>
      </c>
      <c r="G103" s="112">
        <v>44300</v>
      </c>
      <c r="H103" s="110" t="s">
        <v>157</v>
      </c>
      <c r="I103" s="109" t="s">
        <v>472</v>
      </c>
      <c r="J103" s="113" t="s">
        <v>15</v>
      </c>
      <c r="K103" s="112">
        <v>44300</v>
      </c>
      <c r="L103" s="114">
        <v>0.77223379629629629</v>
      </c>
      <c r="M103" s="110" t="s">
        <v>478</v>
      </c>
    </row>
    <row r="104" spans="1:13" ht="15" customHeight="1" x14ac:dyDescent="0.3">
      <c r="A104" s="109">
        <v>4153632</v>
      </c>
      <c r="B104" s="110">
        <v>42300653</v>
      </c>
      <c r="C104" s="110">
        <v>42</v>
      </c>
      <c r="D104" s="111" t="s">
        <v>38</v>
      </c>
      <c r="E104" s="109" t="s">
        <v>7</v>
      </c>
      <c r="F104" s="110" t="s">
        <v>5</v>
      </c>
      <c r="G104" s="112">
        <v>44485</v>
      </c>
      <c r="H104" s="110" t="s">
        <v>158</v>
      </c>
      <c r="I104" s="109" t="s">
        <v>475</v>
      </c>
      <c r="J104" s="113" t="s">
        <v>461</v>
      </c>
      <c r="K104" s="112">
        <v>44485</v>
      </c>
      <c r="L104" s="114">
        <v>0.26484953703703701</v>
      </c>
      <c r="M104" s="110" t="s">
        <v>477</v>
      </c>
    </row>
    <row r="105" spans="1:13" ht="15" customHeight="1" x14ac:dyDescent="0.3">
      <c r="A105" s="109">
        <v>6938023</v>
      </c>
      <c r="B105" s="110">
        <v>48877105</v>
      </c>
      <c r="C105" s="110">
        <v>78</v>
      </c>
      <c r="D105" s="111" t="s">
        <v>49</v>
      </c>
      <c r="E105" s="109" t="s">
        <v>7</v>
      </c>
      <c r="F105" s="110" t="s">
        <v>5</v>
      </c>
      <c r="G105" s="112">
        <v>44283</v>
      </c>
      <c r="H105" s="110" t="s">
        <v>159</v>
      </c>
      <c r="I105" s="109" t="s">
        <v>46</v>
      </c>
      <c r="J105" s="113" t="s">
        <v>52</v>
      </c>
      <c r="K105" s="112">
        <v>44283</v>
      </c>
      <c r="L105" s="114">
        <v>9.2060185185185217E-2</v>
      </c>
      <c r="M105" s="110" t="s">
        <v>477</v>
      </c>
    </row>
    <row r="106" spans="1:13" ht="15" customHeight="1" x14ac:dyDescent="0.3">
      <c r="A106" s="109">
        <v>7639330</v>
      </c>
      <c r="B106" s="110">
        <v>44836941</v>
      </c>
      <c r="C106" s="110">
        <v>83</v>
      </c>
      <c r="D106" s="111" t="s">
        <v>20</v>
      </c>
      <c r="E106" s="109" t="s">
        <v>7</v>
      </c>
      <c r="F106" s="110" t="s">
        <v>5</v>
      </c>
      <c r="G106" s="112">
        <v>44395</v>
      </c>
      <c r="H106" s="110" t="s">
        <v>160</v>
      </c>
      <c r="I106" s="109" t="s">
        <v>465</v>
      </c>
      <c r="J106" s="113" t="s">
        <v>460</v>
      </c>
      <c r="K106" s="112">
        <v>44395</v>
      </c>
      <c r="L106" s="114">
        <v>0.45318287037037036</v>
      </c>
      <c r="M106" s="110" t="s">
        <v>477</v>
      </c>
    </row>
    <row r="107" spans="1:13" ht="15" customHeight="1" x14ac:dyDescent="0.3">
      <c r="A107" s="109">
        <v>4762104</v>
      </c>
      <c r="B107" s="110">
        <v>43382099</v>
      </c>
      <c r="C107" s="110">
        <v>45</v>
      </c>
      <c r="D107" s="111" t="s">
        <v>18</v>
      </c>
      <c r="E107" s="109" t="s">
        <v>7</v>
      </c>
      <c r="F107" s="110" t="s">
        <v>5</v>
      </c>
      <c r="G107" s="112">
        <v>44280</v>
      </c>
      <c r="H107" s="110" t="s">
        <v>161</v>
      </c>
      <c r="I107" s="109" t="s">
        <v>465</v>
      </c>
      <c r="J107" s="113" t="s">
        <v>457</v>
      </c>
      <c r="K107" s="112">
        <v>44280</v>
      </c>
      <c r="L107" s="114">
        <v>6.528935185185189E-2</v>
      </c>
      <c r="M107" s="110" t="s">
        <v>477</v>
      </c>
    </row>
    <row r="108" spans="1:13" ht="15" customHeight="1" x14ac:dyDescent="0.3">
      <c r="A108" s="109">
        <v>1182474</v>
      </c>
      <c r="B108" s="110">
        <v>44550763</v>
      </c>
      <c r="C108" s="110">
        <v>49</v>
      </c>
      <c r="D108" s="111" t="s">
        <v>22</v>
      </c>
      <c r="E108" s="109" t="s">
        <v>7</v>
      </c>
      <c r="F108" s="110" t="s">
        <v>5</v>
      </c>
      <c r="G108" s="112">
        <v>44258</v>
      </c>
      <c r="H108" s="110" t="s">
        <v>162</v>
      </c>
      <c r="I108" s="109" t="s">
        <v>466</v>
      </c>
      <c r="J108" s="113" t="s">
        <v>55</v>
      </c>
      <c r="K108" s="112">
        <v>44258</v>
      </c>
      <c r="L108" s="114">
        <v>0.11704861111111109</v>
      </c>
      <c r="M108" s="110" t="s">
        <v>477</v>
      </c>
    </row>
    <row r="109" spans="1:13" ht="15" customHeight="1" x14ac:dyDescent="0.3">
      <c r="A109" s="109">
        <v>3400999</v>
      </c>
      <c r="B109" s="110">
        <v>44621763</v>
      </c>
      <c r="C109" s="110">
        <v>26</v>
      </c>
      <c r="D109" s="111" t="s">
        <v>25</v>
      </c>
      <c r="E109" s="109" t="s">
        <v>7</v>
      </c>
      <c r="F109" s="110" t="s">
        <v>5</v>
      </c>
      <c r="G109" s="112">
        <v>44388</v>
      </c>
      <c r="H109" s="110" t="s">
        <v>163</v>
      </c>
      <c r="I109" s="109" t="s">
        <v>470</v>
      </c>
      <c r="J109" s="113" t="s">
        <v>56</v>
      </c>
      <c r="K109" s="112">
        <v>44388</v>
      </c>
      <c r="L109" s="114">
        <v>0.25351851851851853</v>
      </c>
      <c r="M109" s="110" t="s">
        <v>477</v>
      </c>
    </row>
    <row r="110" spans="1:13" ht="15" customHeight="1" x14ac:dyDescent="0.3">
      <c r="A110" s="109">
        <v>8128580</v>
      </c>
      <c r="B110" s="110">
        <v>47290150</v>
      </c>
      <c r="C110" s="110">
        <v>74</v>
      </c>
      <c r="D110" s="111" t="s">
        <v>28</v>
      </c>
      <c r="E110" s="109" t="s">
        <v>7</v>
      </c>
      <c r="F110" s="110" t="s">
        <v>5</v>
      </c>
      <c r="G110" s="112">
        <v>44382</v>
      </c>
      <c r="H110" s="110" t="s">
        <v>164</v>
      </c>
      <c r="I110" s="109" t="s">
        <v>472</v>
      </c>
      <c r="J110" s="113" t="s">
        <v>461</v>
      </c>
      <c r="K110" s="112">
        <v>44382</v>
      </c>
      <c r="L110" s="114">
        <v>0.16939814814814813</v>
      </c>
      <c r="M110" s="110" t="s">
        <v>477</v>
      </c>
    </row>
    <row r="111" spans="1:13" ht="15" customHeight="1" x14ac:dyDescent="0.3">
      <c r="A111" s="109">
        <v>3907624</v>
      </c>
      <c r="B111" s="110">
        <v>43645793</v>
      </c>
      <c r="C111" s="110">
        <v>26</v>
      </c>
      <c r="D111" s="111" t="s">
        <v>19</v>
      </c>
      <c r="E111" s="109" t="s">
        <v>7</v>
      </c>
      <c r="F111" s="110" t="s">
        <v>5</v>
      </c>
      <c r="G111" s="112">
        <v>44549</v>
      </c>
      <c r="H111" s="110" t="s">
        <v>165</v>
      </c>
      <c r="I111" s="109" t="s">
        <v>463</v>
      </c>
      <c r="J111" s="113" t="s">
        <v>458</v>
      </c>
      <c r="K111" s="112">
        <v>44548</v>
      </c>
      <c r="L111" s="114">
        <v>0.95304398148148151</v>
      </c>
      <c r="M111" s="110" t="s">
        <v>477</v>
      </c>
    </row>
    <row r="112" spans="1:13" ht="15" customHeight="1" x14ac:dyDescent="0.3">
      <c r="A112" s="109">
        <v>1393656</v>
      </c>
      <c r="B112" s="110">
        <v>42108606</v>
      </c>
      <c r="C112" s="110">
        <v>42</v>
      </c>
      <c r="D112" s="111" t="s">
        <v>24</v>
      </c>
      <c r="E112" s="109" t="s">
        <v>7</v>
      </c>
      <c r="F112" s="110" t="s">
        <v>5</v>
      </c>
      <c r="G112" s="112">
        <v>44448</v>
      </c>
      <c r="H112" s="110" t="s">
        <v>166</v>
      </c>
      <c r="I112" s="109" t="s">
        <v>463</v>
      </c>
      <c r="J112" s="113" t="s">
        <v>456</v>
      </c>
      <c r="K112" s="112">
        <v>44448</v>
      </c>
      <c r="L112" s="114">
        <v>0.51791666666666669</v>
      </c>
      <c r="M112" s="110" t="s">
        <v>477</v>
      </c>
    </row>
    <row r="113" spans="1:13" ht="15" customHeight="1" x14ac:dyDescent="0.3">
      <c r="A113" s="109">
        <v>4433378</v>
      </c>
      <c r="B113" s="110">
        <v>45435864</v>
      </c>
      <c r="C113" s="110">
        <v>43</v>
      </c>
      <c r="D113" s="111" t="s">
        <v>25</v>
      </c>
      <c r="E113" s="109" t="s">
        <v>7</v>
      </c>
      <c r="F113" s="110" t="s">
        <v>5</v>
      </c>
      <c r="G113" s="112">
        <v>44347</v>
      </c>
      <c r="H113" s="110" t="s">
        <v>167</v>
      </c>
      <c r="I113" s="109" t="s">
        <v>474</v>
      </c>
      <c r="J113" s="113" t="s">
        <v>55</v>
      </c>
      <c r="K113" s="112">
        <v>44347</v>
      </c>
      <c r="L113" s="114">
        <v>0.85273148148148159</v>
      </c>
      <c r="M113" s="110" t="s">
        <v>477</v>
      </c>
    </row>
    <row r="114" spans="1:13" ht="15" customHeight="1" x14ac:dyDescent="0.3">
      <c r="A114" s="109">
        <v>1279296</v>
      </c>
      <c r="B114" s="110">
        <v>49292502</v>
      </c>
      <c r="C114" s="110">
        <v>40</v>
      </c>
      <c r="D114" s="111" t="s">
        <v>32</v>
      </c>
      <c r="E114" s="109" t="s">
        <v>7</v>
      </c>
      <c r="F114" s="110" t="s">
        <v>5</v>
      </c>
      <c r="G114" s="112">
        <v>44289</v>
      </c>
      <c r="H114" s="110" t="s">
        <v>168</v>
      </c>
      <c r="I114" s="109" t="s">
        <v>465</v>
      </c>
      <c r="J114" s="113" t="s">
        <v>16</v>
      </c>
      <c r="K114" s="112">
        <v>44289</v>
      </c>
      <c r="L114" s="114">
        <v>4.5763888888888889E-2</v>
      </c>
      <c r="M114" s="110" t="s">
        <v>477</v>
      </c>
    </row>
    <row r="115" spans="1:13" ht="15" customHeight="1" x14ac:dyDescent="0.3">
      <c r="A115" s="109">
        <v>3473129</v>
      </c>
      <c r="B115" s="110">
        <v>43185513</v>
      </c>
      <c r="C115" s="110">
        <v>44</v>
      </c>
      <c r="D115" s="111" t="s">
        <v>21</v>
      </c>
      <c r="E115" s="109" t="s">
        <v>7</v>
      </c>
      <c r="F115" s="110" t="s">
        <v>5</v>
      </c>
      <c r="G115" s="112">
        <v>44262</v>
      </c>
      <c r="H115" s="110" t="s">
        <v>169</v>
      </c>
      <c r="I115" s="109" t="s">
        <v>474</v>
      </c>
      <c r="J115" s="113" t="s">
        <v>55</v>
      </c>
      <c r="K115" s="112">
        <v>44262</v>
      </c>
      <c r="L115" s="114">
        <v>0.29166666666666669</v>
      </c>
      <c r="M115" s="110" t="s">
        <v>477</v>
      </c>
    </row>
    <row r="116" spans="1:13" ht="15" customHeight="1" x14ac:dyDescent="0.3">
      <c r="A116" s="109">
        <v>1371632</v>
      </c>
      <c r="B116" s="110">
        <v>47964045</v>
      </c>
      <c r="C116" s="110">
        <v>41</v>
      </c>
      <c r="D116" s="111" t="s">
        <v>23</v>
      </c>
      <c r="E116" s="109" t="s">
        <v>7</v>
      </c>
      <c r="F116" s="110" t="s">
        <v>5</v>
      </c>
      <c r="G116" s="112">
        <v>44362</v>
      </c>
      <c r="H116" s="110" t="s">
        <v>170</v>
      </c>
      <c r="I116" s="109" t="s">
        <v>475</v>
      </c>
      <c r="J116" s="113" t="s">
        <v>56</v>
      </c>
      <c r="K116" s="112">
        <v>44362</v>
      </c>
      <c r="L116" s="114">
        <v>9.1249999999999998E-2</v>
      </c>
      <c r="M116" s="110" t="s">
        <v>477</v>
      </c>
    </row>
    <row r="117" spans="1:13" ht="15" customHeight="1" x14ac:dyDescent="0.3">
      <c r="A117" s="109">
        <v>8496421</v>
      </c>
      <c r="B117" s="110">
        <v>45950522</v>
      </c>
      <c r="C117" s="110">
        <v>63</v>
      </c>
      <c r="D117" s="111" t="s">
        <v>38</v>
      </c>
      <c r="E117" s="109" t="s">
        <v>7</v>
      </c>
      <c r="F117" s="110" t="s">
        <v>5</v>
      </c>
      <c r="G117" s="112">
        <v>44228</v>
      </c>
      <c r="H117" s="110" t="s">
        <v>171</v>
      </c>
      <c r="I117" s="109" t="s">
        <v>475</v>
      </c>
      <c r="J117" s="113" t="s">
        <v>460</v>
      </c>
      <c r="K117" s="112">
        <v>44228</v>
      </c>
      <c r="L117" s="114">
        <v>0.1321296296296296</v>
      </c>
      <c r="M117" s="110" t="s">
        <v>478</v>
      </c>
    </row>
    <row r="118" spans="1:13" ht="15" customHeight="1" x14ac:dyDescent="0.3">
      <c r="A118" s="109">
        <v>3707129</v>
      </c>
      <c r="B118" s="110">
        <v>41877165</v>
      </c>
      <c r="C118" s="110">
        <v>77</v>
      </c>
      <c r="D118" s="111" t="s">
        <v>21</v>
      </c>
      <c r="E118" s="109" t="s">
        <v>7</v>
      </c>
      <c r="F118" s="110" t="s">
        <v>5</v>
      </c>
      <c r="G118" s="112">
        <v>44320</v>
      </c>
      <c r="H118" s="110" t="s">
        <v>172</v>
      </c>
      <c r="I118" s="109" t="s">
        <v>470</v>
      </c>
      <c r="J118" s="113" t="s">
        <v>462</v>
      </c>
      <c r="K118" s="112"/>
      <c r="L118" s="114"/>
      <c r="M118" s="110" t="s">
        <v>477</v>
      </c>
    </row>
    <row r="119" spans="1:13" ht="15" customHeight="1" x14ac:dyDescent="0.3">
      <c r="A119" s="109">
        <v>8166527</v>
      </c>
      <c r="B119" s="110">
        <v>48537929</v>
      </c>
      <c r="C119" s="110">
        <v>43</v>
      </c>
      <c r="D119" s="111" t="s">
        <v>28</v>
      </c>
      <c r="E119" s="109" t="s">
        <v>7</v>
      </c>
      <c r="F119" s="110" t="s">
        <v>5</v>
      </c>
      <c r="G119" s="112">
        <v>44475</v>
      </c>
      <c r="H119" s="110" t="s">
        <v>173</v>
      </c>
      <c r="I119" s="109" t="s">
        <v>472</v>
      </c>
      <c r="J119" s="113" t="s">
        <v>55</v>
      </c>
      <c r="K119" s="112">
        <v>44474</v>
      </c>
      <c r="L119" s="114">
        <v>0.97493055555555552</v>
      </c>
      <c r="M119" s="110" t="s">
        <v>477</v>
      </c>
    </row>
    <row r="120" spans="1:13" ht="15" customHeight="1" x14ac:dyDescent="0.3">
      <c r="A120" s="109">
        <v>6957563</v>
      </c>
      <c r="B120" s="110">
        <v>47568294</v>
      </c>
      <c r="C120" s="110">
        <v>61</v>
      </c>
      <c r="D120" s="111" t="s">
        <v>33</v>
      </c>
      <c r="E120" s="109" t="s">
        <v>7</v>
      </c>
      <c r="F120" s="110" t="s">
        <v>5</v>
      </c>
      <c r="G120" s="112">
        <v>44458</v>
      </c>
      <c r="H120" s="110" t="s">
        <v>174</v>
      </c>
      <c r="I120" s="109" t="s">
        <v>475</v>
      </c>
      <c r="J120" s="113" t="s">
        <v>16</v>
      </c>
      <c r="K120" s="112">
        <v>44458</v>
      </c>
      <c r="L120" s="114">
        <v>0.68120370370370376</v>
      </c>
      <c r="M120" s="110" t="s">
        <v>477</v>
      </c>
    </row>
    <row r="121" spans="1:13" ht="15" customHeight="1" x14ac:dyDescent="0.3">
      <c r="A121" s="109">
        <v>1543867</v>
      </c>
      <c r="B121" s="110">
        <v>44861140</v>
      </c>
      <c r="C121" s="110">
        <v>20</v>
      </c>
      <c r="D121" s="111" t="s">
        <v>51</v>
      </c>
      <c r="E121" s="109" t="s">
        <v>7</v>
      </c>
      <c r="F121" s="110" t="s">
        <v>5</v>
      </c>
      <c r="G121" s="112">
        <v>44211</v>
      </c>
      <c r="H121" s="110" t="s">
        <v>175</v>
      </c>
      <c r="I121" s="109" t="s">
        <v>465</v>
      </c>
      <c r="J121" s="113" t="s">
        <v>461</v>
      </c>
      <c r="K121" s="112">
        <v>44211</v>
      </c>
      <c r="L121" s="114">
        <v>0.1996296296296296</v>
      </c>
      <c r="M121" s="110" t="s">
        <v>477</v>
      </c>
    </row>
    <row r="122" spans="1:13" ht="15" customHeight="1" x14ac:dyDescent="0.3">
      <c r="A122" s="109">
        <v>3134495</v>
      </c>
      <c r="B122" s="110">
        <v>43786143</v>
      </c>
      <c r="C122" s="110">
        <v>31</v>
      </c>
      <c r="D122" s="111" t="s">
        <v>51</v>
      </c>
      <c r="E122" s="109" t="s">
        <v>7</v>
      </c>
      <c r="F122" s="110" t="s">
        <v>5</v>
      </c>
      <c r="G122" s="112">
        <v>44450</v>
      </c>
      <c r="H122" s="110" t="s">
        <v>176</v>
      </c>
      <c r="I122" s="109" t="s">
        <v>463</v>
      </c>
      <c r="J122" s="113" t="s">
        <v>458</v>
      </c>
      <c r="K122" s="112">
        <v>44450</v>
      </c>
      <c r="L122" s="114">
        <v>0.5763773148148148</v>
      </c>
      <c r="M122" s="110" t="s">
        <v>477</v>
      </c>
    </row>
    <row r="123" spans="1:13" ht="15" customHeight="1" x14ac:dyDescent="0.3">
      <c r="A123" s="109">
        <v>1752515</v>
      </c>
      <c r="B123" s="110">
        <v>41400389</v>
      </c>
      <c r="C123" s="110">
        <v>47</v>
      </c>
      <c r="D123" s="111" t="s">
        <v>18</v>
      </c>
      <c r="E123" s="109" t="s">
        <v>7</v>
      </c>
      <c r="F123" s="110" t="s">
        <v>5</v>
      </c>
      <c r="G123" s="112">
        <v>44523</v>
      </c>
      <c r="H123" s="110" t="s">
        <v>177</v>
      </c>
      <c r="I123" s="109" t="s">
        <v>474</v>
      </c>
      <c r="J123" s="113" t="s">
        <v>54</v>
      </c>
      <c r="K123" s="112">
        <v>44523</v>
      </c>
      <c r="L123" s="114">
        <v>0.68760416666666668</v>
      </c>
      <c r="M123" s="110" t="s">
        <v>477</v>
      </c>
    </row>
    <row r="124" spans="1:13" ht="15" customHeight="1" x14ac:dyDescent="0.3">
      <c r="A124" s="109">
        <v>4138803</v>
      </c>
      <c r="B124" s="110">
        <v>48565691</v>
      </c>
      <c r="C124" s="110">
        <v>55</v>
      </c>
      <c r="D124" s="111" t="s">
        <v>18</v>
      </c>
      <c r="E124" s="109" t="s">
        <v>7</v>
      </c>
      <c r="F124" s="110" t="s">
        <v>5</v>
      </c>
      <c r="G124" s="112">
        <v>44507</v>
      </c>
      <c r="H124" s="110" t="s">
        <v>178</v>
      </c>
      <c r="I124" s="109" t="s">
        <v>46</v>
      </c>
      <c r="J124" s="113" t="s">
        <v>15</v>
      </c>
      <c r="K124" s="112">
        <v>44507</v>
      </c>
      <c r="L124" s="114">
        <v>0.29165509259259259</v>
      </c>
      <c r="M124" s="110" t="s">
        <v>477</v>
      </c>
    </row>
    <row r="125" spans="1:13" ht="15" customHeight="1" x14ac:dyDescent="0.3">
      <c r="A125" s="109">
        <v>1501872</v>
      </c>
      <c r="B125" s="110">
        <v>42148512</v>
      </c>
      <c r="C125" s="110">
        <v>34</v>
      </c>
      <c r="D125" s="111" t="s">
        <v>49</v>
      </c>
      <c r="E125" s="109" t="s">
        <v>7</v>
      </c>
      <c r="F125" s="110" t="s">
        <v>5</v>
      </c>
      <c r="G125" s="112">
        <v>44313</v>
      </c>
      <c r="H125" s="110" t="s">
        <v>179</v>
      </c>
      <c r="I125" s="109" t="s">
        <v>464</v>
      </c>
      <c r="J125" s="113" t="s">
        <v>462</v>
      </c>
      <c r="K125" s="112"/>
      <c r="L125" s="114"/>
      <c r="M125" s="110" t="s">
        <v>477</v>
      </c>
    </row>
    <row r="126" spans="1:13" ht="15" customHeight="1" x14ac:dyDescent="0.3">
      <c r="A126" s="109">
        <v>3917018</v>
      </c>
      <c r="B126" s="110">
        <v>47325185</v>
      </c>
      <c r="C126" s="110">
        <v>87</v>
      </c>
      <c r="D126" s="111" t="s">
        <v>24</v>
      </c>
      <c r="E126" s="109" t="s">
        <v>7</v>
      </c>
      <c r="F126" s="110" t="s">
        <v>5</v>
      </c>
      <c r="G126" s="112">
        <v>44474</v>
      </c>
      <c r="H126" s="110" t="s">
        <v>180</v>
      </c>
      <c r="I126" s="109" t="s">
        <v>463</v>
      </c>
      <c r="J126" s="113" t="s">
        <v>462</v>
      </c>
      <c r="K126" s="112"/>
      <c r="L126" s="114"/>
      <c r="M126" s="110" t="s">
        <v>477</v>
      </c>
    </row>
    <row r="127" spans="1:13" ht="15" customHeight="1" x14ac:dyDescent="0.3">
      <c r="A127" s="109">
        <v>7507271</v>
      </c>
      <c r="B127" s="110">
        <v>42804844</v>
      </c>
      <c r="C127" s="110">
        <v>101</v>
      </c>
      <c r="D127" s="111" t="s">
        <v>37</v>
      </c>
      <c r="E127" s="109" t="s">
        <v>7</v>
      </c>
      <c r="F127" s="110" t="s">
        <v>5</v>
      </c>
      <c r="G127" s="112">
        <v>44503</v>
      </c>
      <c r="H127" s="110" t="s">
        <v>181</v>
      </c>
      <c r="I127" s="109" t="s">
        <v>465</v>
      </c>
      <c r="J127" s="113" t="s">
        <v>56</v>
      </c>
      <c r="K127" s="112">
        <v>44503</v>
      </c>
      <c r="L127" s="114">
        <v>0.29798611111111112</v>
      </c>
      <c r="M127" s="110" t="s">
        <v>478</v>
      </c>
    </row>
    <row r="128" spans="1:13" ht="15" customHeight="1" x14ac:dyDescent="0.3">
      <c r="A128" s="109">
        <v>2194864</v>
      </c>
      <c r="B128" s="110">
        <v>48857084</v>
      </c>
      <c r="C128" s="110">
        <v>29</v>
      </c>
      <c r="D128" s="111" t="s">
        <v>18</v>
      </c>
      <c r="E128" s="109" t="s">
        <v>7</v>
      </c>
      <c r="F128" s="110" t="s">
        <v>5</v>
      </c>
      <c r="G128" s="112">
        <v>44208</v>
      </c>
      <c r="H128" s="110" t="s">
        <v>182</v>
      </c>
      <c r="I128" s="109" t="s">
        <v>473</v>
      </c>
      <c r="J128" s="113" t="s">
        <v>52</v>
      </c>
      <c r="K128" s="112">
        <v>44208</v>
      </c>
      <c r="L128" s="114">
        <v>0.20129629629629631</v>
      </c>
      <c r="M128" s="110" t="s">
        <v>478</v>
      </c>
    </row>
    <row r="129" spans="1:13" ht="15" customHeight="1" x14ac:dyDescent="0.3">
      <c r="A129" s="109">
        <v>8051167</v>
      </c>
      <c r="B129" s="110">
        <v>45024827</v>
      </c>
      <c r="C129" s="110">
        <v>54</v>
      </c>
      <c r="D129" s="111" t="s">
        <v>26</v>
      </c>
      <c r="E129" s="109" t="s">
        <v>7</v>
      </c>
      <c r="F129" s="110" t="s">
        <v>5</v>
      </c>
      <c r="G129" s="112">
        <v>44521</v>
      </c>
      <c r="H129" s="110" t="s">
        <v>183</v>
      </c>
      <c r="I129" s="109" t="s">
        <v>472</v>
      </c>
      <c r="J129" s="113" t="s">
        <v>56</v>
      </c>
      <c r="K129" s="112">
        <v>44521</v>
      </c>
      <c r="L129" s="114">
        <v>0.31259259259259253</v>
      </c>
      <c r="M129" s="110" t="s">
        <v>478</v>
      </c>
    </row>
    <row r="130" spans="1:13" ht="15" customHeight="1" x14ac:dyDescent="0.3">
      <c r="A130" s="109">
        <v>4360478</v>
      </c>
      <c r="B130" s="110">
        <v>44429029</v>
      </c>
      <c r="C130" s="110">
        <v>34</v>
      </c>
      <c r="D130" s="111" t="s">
        <v>19</v>
      </c>
      <c r="E130" s="109" t="s">
        <v>7</v>
      </c>
      <c r="F130" s="110" t="s">
        <v>5</v>
      </c>
      <c r="G130" s="112">
        <v>44349</v>
      </c>
      <c r="H130" s="110" t="s">
        <v>184</v>
      </c>
      <c r="I130" s="109" t="s">
        <v>473</v>
      </c>
      <c r="J130" s="113" t="s">
        <v>55</v>
      </c>
      <c r="K130" s="112">
        <v>44348</v>
      </c>
      <c r="L130" s="114">
        <v>0.9749768518518519</v>
      </c>
      <c r="M130" s="110" t="s">
        <v>478</v>
      </c>
    </row>
    <row r="131" spans="1:13" ht="15" customHeight="1" x14ac:dyDescent="0.3">
      <c r="A131" s="109">
        <v>3020235</v>
      </c>
      <c r="B131" s="110">
        <v>48545363</v>
      </c>
      <c r="C131" s="110">
        <v>90</v>
      </c>
      <c r="D131" s="111" t="s">
        <v>22</v>
      </c>
      <c r="E131" s="109" t="s">
        <v>7</v>
      </c>
      <c r="F131" s="110" t="s">
        <v>5</v>
      </c>
      <c r="G131" s="112">
        <v>44213</v>
      </c>
      <c r="H131" s="110" t="s">
        <v>185</v>
      </c>
      <c r="I131" s="109" t="s">
        <v>473</v>
      </c>
      <c r="J131" s="113" t="s">
        <v>458</v>
      </c>
      <c r="K131" s="112">
        <v>44213</v>
      </c>
      <c r="L131" s="114">
        <v>0.12331018518518518</v>
      </c>
      <c r="M131" s="110" t="s">
        <v>478</v>
      </c>
    </row>
    <row r="132" spans="1:13" ht="15" customHeight="1" x14ac:dyDescent="0.3">
      <c r="A132" s="109">
        <v>8778345</v>
      </c>
      <c r="B132" s="110">
        <v>49177211</v>
      </c>
      <c r="C132" s="110">
        <v>75</v>
      </c>
      <c r="D132" s="111" t="s">
        <v>38</v>
      </c>
      <c r="E132" s="109" t="s">
        <v>7</v>
      </c>
      <c r="F132" s="110" t="s">
        <v>5</v>
      </c>
      <c r="G132" s="112">
        <v>44267</v>
      </c>
      <c r="H132" s="110" t="s">
        <v>186</v>
      </c>
      <c r="I132" s="109" t="s">
        <v>475</v>
      </c>
      <c r="J132" s="113" t="s">
        <v>457</v>
      </c>
      <c r="K132" s="112">
        <v>44267</v>
      </c>
      <c r="L132" s="114">
        <v>0.12993055555555555</v>
      </c>
      <c r="M132" s="110" t="s">
        <v>478</v>
      </c>
    </row>
    <row r="133" spans="1:13" ht="15" customHeight="1" x14ac:dyDescent="0.3">
      <c r="A133" s="109">
        <v>2601982</v>
      </c>
      <c r="B133" s="110">
        <v>49443427</v>
      </c>
      <c r="C133" s="110">
        <v>69</v>
      </c>
      <c r="D133" s="111" t="s">
        <v>29</v>
      </c>
      <c r="E133" s="109" t="s">
        <v>7</v>
      </c>
      <c r="F133" s="110" t="s">
        <v>5</v>
      </c>
      <c r="G133" s="112">
        <v>44413</v>
      </c>
      <c r="H133" s="110" t="s">
        <v>187</v>
      </c>
      <c r="I133" s="109" t="s">
        <v>463</v>
      </c>
      <c r="J133" s="113" t="s">
        <v>494</v>
      </c>
      <c r="K133" s="112">
        <v>44413</v>
      </c>
      <c r="L133" s="114">
        <v>0.63537037037037036</v>
      </c>
      <c r="M133" s="110" t="s">
        <v>477</v>
      </c>
    </row>
    <row r="134" spans="1:13" ht="15" customHeight="1" x14ac:dyDescent="0.3">
      <c r="A134" s="109">
        <v>2196500</v>
      </c>
      <c r="B134" s="110">
        <v>42611905</v>
      </c>
      <c r="C134" s="110">
        <v>46</v>
      </c>
      <c r="D134" s="111" t="s">
        <v>51</v>
      </c>
      <c r="E134" s="109" t="s">
        <v>7</v>
      </c>
      <c r="F134" s="110" t="s">
        <v>5</v>
      </c>
      <c r="G134" s="112">
        <v>44435</v>
      </c>
      <c r="H134" s="110" t="s">
        <v>188</v>
      </c>
      <c r="I134" s="109" t="s">
        <v>466</v>
      </c>
      <c r="J134" s="113" t="s">
        <v>53</v>
      </c>
      <c r="K134" s="112">
        <v>44435</v>
      </c>
      <c r="L134" s="114">
        <v>6.946759259259272E-2</v>
      </c>
      <c r="M134" s="110" t="s">
        <v>477</v>
      </c>
    </row>
    <row r="135" spans="1:13" ht="15" customHeight="1" x14ac:dyDescent="0.3">
      <c r="A135" s="109">
        <v>1760037</v>
      </c>
      <c r="B135" s="110">
        <v>49471156</v>
      </c>
      <c r="C135" s="110">
        <v>26</v>
      </c>
      <c r="D135" s="111" t="s">
        <v>24</v>
      </c>
      <c r="E135" s="109" t="s">
        <v>7</v>
      </c>
      <c r="F135" s="110" t="s">
        <v>5</v>
      </c>
      <c r="G135" s="112">
        <v>44253</v>
      </c>
      <c r="H135" s="110" t="s">
        <v>189</v>
      </c>
      <c r="I135" s="109" t="s">
        <v>46</v>
      </c>
      <c r="J135" s="113" t="s">
        <v>456</v>
      </c>
      <c r="K135" s="112">
        <v>44253</v>
      </c>
      <c r="L135" s="114">
        <v>4.1712962962963007E-2</v>
      </c>
      <c r="M135" s="110" t="s">
        <v>477</v>
      </c>
    </row>
    <row r="136" spans="1:13" ht="15" customHeight="1" x14ac:dyDescent="0.3">
      <c r="A136" s="109">
        <v>8748331</v>
      </c>
      <c r="B136" s="110">
        <v>47144901</v>
      </c>
      <c r="C136" s="110">
        <v>70</v>
      </c>
      <c r="D136" s="111" t="s">
        <v>29</v>
      </c>
      <c r="E136" s="109" t="s">
        <v>7</v>
      </c>
      <c r="F136" s="110" t="s">
        <v>5</v>
      </c>
      <c r="G136" s="112">
        <v>44388</v>
      </c>
      <c r="H136" s="110" t="s">
        <v>190</v>
      </c>
      <c r="I136" s="109" t="s">
        <v>467</v>
      </c>
      <c r="J136" s="113" t="s">
        <v>56</v>
      </c>
      <c r="K136" s="112">
        <v>44388</v>
      </c>
      <c r="L136" s="114">
        <v>0.52638888888888891</v>
      </c>
      <c r="M136" s="110" t="s">
        <v>477</v>
      </c>
    </row>
    <row r="137" spans="1:13" ht="15" customHeight="1" x14ac:dyDescent="0.3">
      <c r="A137" s="109">
        <v>6201996</v>
      </c>
      <c r="B137" s="110">
        <v>47360705</v>
      </c>
      <c r="C137" s="110">
        <v>54</v>
      </c>
      <c r="D137" s="111" t="s">
        <v>18</v>
      </c>
      <c r="E137" s="109" t="s">
        <v>7</v>
      </c>
      <c r="F137" s="110" t="s">
        <v>5</v>
      </c>
      <c r="G137" s="112">
        <v>44379</v>
      </c>
      <c r="H137" s="110" t="s">
        <v>191</v>
      </c>
      <c r="I137" s="109" t="s">
        <v>470</v>
      </c>
      <c r="J137" s="113" t="s">
        <v>461</v>
      </c>
      <c r="K137" s="112">
        <v>44379</v>
      </c>
      <c r="L137" s="114">
        <v>0.83914351851851843</v>
      </c>
      <c r="M137" s="110" t="s">
        <v>477</v>
      </c>
    </row>
    <row r="138" spans="1:13" ht="15" customHeight="1" x14ac:dyDescent="0.3">
      <c r="A138" s="109">
        <v>7865345</v>
      </c>
      <c r="B138" s="110">
        <v>49853194</v>
      </c>
      <c r="C138" s="110">
        <v>34</v>
      </c>
      <c r="D138" s="111" t="s">
        <v>27</v>
      </c>
      <c r="E138" s="109" t="s">
        <v>7</v>
      </c>
      <c r="F138" s="110" t="s">
        <v>5</v>
      </c>
      <c r="G138" s="112">
        <v>44245</v>
      </c>
      <c r="H138" s="110" t="s">
        <v>192</v>
      </c>
      <c r="I138" s="109" t="s">
        <v>466</v>
      </c>
      <c r="J138" s="113" t="s">
        <v>55</v>
      </c>
      <c r="K138" s="112">
        <v>44245</v>
      </c>
      <c r="L138" s="114">
        <v>0.23597222222222222</v>
      </c>
      <c r="M138" s="110" t="s">
        <v>477</v>
      </c>
    </row>
    <row r="139" spans="1:13" ht="15" customHeight="1" x14ac:dyDescent="0.3">
      <c r="A139" s="109">
        <v>4393533</v>
      </c>
      <c r="B139" s="110">
        <v>46061680</v>
      </c>
      <c r="C139" s="110">
        <v>40</v>
      </c>
      <c r="D139" s="111" t="s">
        <v>18</v>
      </c>
      <c r="E139" s="109" t="s">
        <v>7</v>
      </c>
      <c r="F139" s="110" t="s">
        <v>5</v>
      </c>
      <c r="G139" s="112">
        <v>44441</v>
      </c>
      <c r="H139" s="110" t="s">
        <v>193</v>
      </c>
      <c r="I139" s="109" t="s">
        <v>46</v>
      </c>
      <c r="J139" s="113" t="s">
        <v>460</v>
      </c>
      <c r="K139" s="112">
        <v>44440</v>
      </c>
      <c r="L139" s="114">
        <v>0.87380787037037033</v>
      </c>
      <c r="M139" s="110" t="s">
        <v>477</v>
      </c>
    </row>
    <row r="140" spans="1:13" ht="15" customHeight="1" x14ac:dyDescent="0.3">
      <c r="A140" s="109">
        <v>8696668</v>
      </c>
      <c r="B140" s="110">
        <v>40335962</v>
      </c>
      <c r="C140" s="110">
        <v>78</v>
      </c>
      <c r="D140" s="111" t="s">
        <v>31</v>
      </c>
      <c r="E140" s="109" t="s">
        <v>7</v>
      </c>
      <c r="F140" s="110" t="s">
        <v>5</v>
      </c>
      <c r="G140" s="112">
        <v>44457</v>
      </c>
      <c r="H140" s="110" t="s">
        <v>194</v>
      </c>
      <c r="I140" s="109" t="s">
        <v>471</v>
      </c>
      <c r="J140" s="113" t="s">
        <v>16</v>
      </c>
      <c r="K140" s="112">
        <v>44457</v>
      </c>
      <c r="L140" s="114">
        <v>0.38232638888888892</v>
      </c>
      <c r="M140" s="110" t="s">
        <v>477</v>
      </c>
    </row>
    <row r="141" spans="1:13" ht="15" customHeight="1" x14ac:dyDescent="0.3">
      <c r="A141" s="109">
        <v>4463320</v>
      </c>
      <c r="B141" s="110">
        <v>46587547</v>
      </c>
      <c r="C141" s="110">
        <v>90</v>
      </c>
      <c r="D141" s="111" t="s">
        <v>19</v>
      </c>
      <c r="E141" s="109" t="s">
        <v>7</v>
      </c>
      <c r="F141" s="110" t="s">
        <v>5</v>
      </c>
      <c r="G141" s="112">
        <v>44221</v>
      </c>
      <c r="H141" s="110" t="s">
        <v>195</v>
      </c>
      <c r="I141" s="109" t="s">
        <v>463</v>
      </c>
      <c r="J141" s="113" t="s">
        <v>462</v>
      </c>
      <c r="K141" s="112"/>
      <c r="L141" s="114"/>
      <c r="M141" s="110" t="s">
        <v>477</v>
      </c>
    </row>
    <row r="142" spans="1:13" ht="15" customHeight="1" x14ac:dyDescent="0.3">
      <c r="A142" s="109">
        <v>2832045</v>
      </c>
      <c r="B142" s="110">
        <v>41006109</v>
      </c>
      <c r="C142" s="110">
        <v>76</v>
      </c>
      <c r="D142" s="111" t="s">
        <v>31</v>
      </c>
      <c r="E142" s="109" t="s">
        <v>7</v>
      </c>
      <c r="F142" s="110" t="s">
        <v>5</v>
      </c>
      <c r="G142" s="112">
        <v>44550</v>
      </c>
      <c r="H142" s="110" t="s">
        <v>196</v>
      </c>
      <c r="I142" s="109" t="s">
        <v>475</v>
      </c>
      <c r="J142" s="113" t="s">
        <v>459</v>
      </c>
      <c r="K142" s="112">
        <v>44550</v>
      </c>
      <c r="L142" s="114">
        <v>9.7893518518518574E-2</v>
      </c>
      <c r="M142" s="110" t="s">
        <v>477</v>
      </c>
    </row>
    <row r="143" spans="1:13" ht="15" customHeight="1" x14ac:dyDescent="0.3">
      <c r="A143" s="109">
        <v>8132202</v>
      </c>
      <c r="B143" s="110">
        <v>48827315</v>
      </c>
      <c r="C143" s="110">
        <v>90</v>
      </c>
      <c r="D143" s="111" t="s">
        <v>50</v>
      </c>
      <c r="E143" s="109" t="s">
        <v>7</v>
      </c>
      <c r="F143" s="110" t="s">
        <v>5</v>
      </c>
      <c r="G143" s="112">
        <v>44264</v>
      </c>
      <c r="H143" s="110" t="s">
        <v>197</v>
      </c>
      <c r="I143" s="109" t="s">
        <v>466</v>
      </c>
      <c r="J143" s="113" t="s">
        <v>462</v>
      </c>
      <c r="K143" s="112"/>
      <c r="L143" s="114"/>
      <c r="M143" s="110" t="s">
        <v>477</v>
      </c>
    </row>
    <row r="144" spans="1:13" ht="15" customHeight="1" x14ac:dyDescent="0.3">
      <c r="A144" s="109">
        <v>4228026</v>
      </c>
      <c r="B144" s="110">
        <v>43539567</v>
      </c>
      <c r="C144" s="110">
        <v>46</v>
      </c>
      <c r="D144" s="111" t="s">
        <v>27</v>
      </c>
      <c r="E144" s="109" t="s">
        <v>7</v>
      </c>
      <c r="F144" s="110" t="s">
        <v>5</v>
      </c>
      <c r="G144" s="112">
        <v>44304</v>
      </c>
      <c r="H144" s="110" t="s">
        <v>198</v>
      </c>
      <c r="I144" s="109" t="s">
        <v>470</v>
      </c>
      <c r="J144" s="113" t="s">
        <v>56</v>
      </c>
      <c r="K144" s="112">
        <v>44304</v>
      </c>
      <c r="L144" s="114">
        <v>7.7199074074074003E-2</v>
      </c>
      <c r="M144" s="110" t="s">
        <v>477</v>
      </c>
    </row>
    <row r="145" spans="1:13" ht="15" customHeight="1" x14ac:dyDescent="0.3">
      <c r="A145" s="109">
        <v>3791111</v>
      </c>
      <c r="B145" s="110">
        <v>45018131</v>
      </c>
      <c r="C145" s="110">
        <v>88</v>
      </c>
      <c r="D145" s="111" t="s">
        <v>25</v>
      </c>
      <c r="E145" s="109" t="s">
        <v>7</v>
      </c>
      <c r="F145" s="110" t="s">
        <v>5</v>
      </c>
      <c r="G145" s="112">
        <v>44320</v>
      </c>
      <c r="H145" s="110" t="s">
        <v>199</v>
      </c>
      <c r="I145" s="109" t="s">
        <v>46</v>
      </c>
      <c r="J145" s="113" t="s">
        <v>16</v>
      </c>
      <c r="K145" s="112">
        <v>44320</v>
      </c>
      <c r="L145" s="114">
        <v>0.19928240740740741</v>
      </c>
      <c r="M145" s="110" t="s">
        <v>477</v>
      </c>
    </row>
    <row r="146" spans="1:13" ht="15" customHeight="1" x14ac:dyDescent="0.3">
      <c r="A146" s="109">
        <v>4622631</v>
      </c>
      <c r="B146" s="110">
        <v>44819460</v>
      </c>
      <c r="C146" s="110">
        <v>98</v>
      </c>
      <c r="D146" s="111" t="s">
        <v>24</v>
      </c>
      <c r="E146" s="109" t="s">
        <v>7</v>
      </c>
      <c r="F146" s="110" t="s">
        <v>5</v>
      </c>
      <c r="G146" s="112">
        <v>44237</v>
      </c>
      <c r="H146" s="110" t="s">
        <v>200</v>
      </c>
      <c r="I146" s="109" t="s">
        <v>464</v>
      </c>
      <c r="J146" s="113" t="s">
        <v>16</v>
      </c>
      <c r="K146" s="112">
        <v>44237</v>
      </c>
      <c r="L146" s="114">
        <v>0.24829861111111107</v>
      </c>
      <c r="M146" s="110" t="s">
        <v>478</v>
      </c>
    </row>
    <row r="147" spans="1:13" ht="15" customHeight="1" x14ac:dyDescent="0.3">
      <c r="A147" s="109">
        <v>2881607</v>
      </c>
      <c r="B147" s="110">
        <v>41188201</v>
      </c>
      <c r="C147" s="110">
        <v>26</v>
      </c>
      <c r="D147" s="111" t="s">
        <v>18</v>
      </c>
      <c r="E147" s="109" t="s">
        <v>7</v>
      </c>
      <c r="F147" s="110" t="s">
        <v>5</v>
      </c>
      <c r="G147" s="112">
        <v>44476</v>
      </c>
      <c r="H147" s="110" t="s">
        <v>201</v>
      </c>
      <c r="I147" s="109" t="s">
        <v>473</v>
      </c>
      <c r="J147" s="113" t="s">
        <v>456</v>
      </c>
      <c r="K147" s="112">
        <v>44476</v>
      </c>
      <c r="L147" s="114">
        <v>0.18798611111111113</v>
      </c>
      <c r="M147" s="110" t="s">
        <v>477</v>
      </c>
    </row>
    <row r="148" spans="1:13" ht="15" customHeight="1" x14ac:dyDescent="0.3">
      <c r="A148" s="109">
        <v>7510564</v>
      </c>
      <c r="B148" s="110">
        <v>41112194</v>
      </c>
      <c r="C148" s="110">
        <v>60</v>
      </c>
      <c r="D148" s="111" t="s">
        <v>18</v>
      </c>
      <c r="E148" s="109" t="s">
        <v>7</v>
      </c>
      <c r="F148" s="110" t="s">
        <v>5</v>
      </c>
      <c r="G148" s="112">
        <v>44487</v>
      </c>
      <c r="H148" s="110" t="s">
        <v>202</v>
      </c>
      <c r="I148" s="109" t="s">
        <v>46</v>
      </c>
      <c r="J148" s="113" t="s">
        <v>55</v>
      </c>
      <c r="K148" s="112">
        <v>44487</v>
      </c>
      <c r="L148" s="114">
        <v>0.68950231481481483</v>
      </c>
      <c r="M148" s="110" t="s">
        <v>477</v>
      </c>
    </row>
    <row r="149" spans="1:13" ht="15" customHeight="1" x14ac:dyDescent="0.3">
      <c r="A149" s="109">
        <v>1646596</v>
      </c>
      <c r="B149" s="110">
        <v>40856034</v>
      </c>
      <c r="C149" s="110">
        <v>87</v>
      </c>
      <c r="D149" s="111" t="s">
        <v>18</v>
      </c>
      <c r="E149" s="109" t="s">
        <v>7</v>
      </c>
      <c r="F149" s="110" t="s">
        <v>5</v>
      </c>
      <c r="G149" s="112">
        <v>44483</v>
      </c>
      <c r="H149" s="110" t="s">
        <v>203</v>
      </c>
      <c r="I149" s="109" t="s">
        <v>46</v>
      </c>
      <c r="J149" s="113" t="s">
        <v>56</v>
      </c>
      <c r="K149" s="112">
        <v>44483</v>
      </c>
      <c r="L149" s="114">
        <v>0.37524305555555548</v>
      </c>
      <c r="M149" s="110" t="s">
        <v>477</v>
      </c>
    </row>
    <row r="150" spans="1:13" ht="15" customHeight="1" x14ac:dyDescent="0.3">
      <c r="A150" s="109">
        <v>7410240</v>
      </c>
      <c r="B150" s="110">
        <v>42535398</v>
      </c>
      <c r="C150" s="110">
        <v>95</v>
      </c>
      <c r="D150" s="111" t="s">
        <v>28</v>
      </c>
      <c r="E150" s="109" t="s">
        <v>7</v>
      </c>
      <c r="F150" s="110" t="s">
        <v>5</v>
      </c>
      <c r="G150" s="112">
        <v>44262</v>
      </c>
      <c r="H150" s="110" t="s">
        <v>204</v>
      </c>
      <c r="I150" s="109" t="s">
        <v>472</v>
      </c>
      <c r="J150" s="113" t="s">
        <v>461</v>
      </c>
      <c r="K150" s="112">
        <v>44262</v>
      </c>
      <c r="L150" s="114">
        <v>0.15189814814814814</v>
      </c>
      <c r="M150" s="110" t="s">
        <v>477</v>
      </c>
    </row>
    <row r="151" spans="1:13" ht="15" customHeight="1" x14ac:dyDescent="0.3">
      <c r="A151" s="109">
        <v>8690502</v>
      </c>
      <c r="B151" s="110">
        <v>41635487</v>
      </c>
      <c r="C151" s="110">
        <v>95</v>
      </c>
      <c r="D151" s="111" t="s">
        <v>18</v>
      </c>
      <c r="E151" s="109" t="s">
        <v>7</v>
      </c>
      <c r="F151" s="110" t="s">
        <v>5</v>
      </c>
      <c r="G151" s="112">
        <v>44441</v>
      </c>
      <c r="H151" s="110" t="s">
        <v>205</v>
      </c>
      <c r="I151" s="109" t="s">
        <v>471</v>
      </c>
      <c r="J151" s="113" t="s">
        <v>462</v>
      </c>
      <c r="K151" s="112"/>
      <c r="L151" s="114"/>
      <c r="M151" s="110" t="s">
        <v>477</v>
      </c>
    </row>
    <row r="152" spans="1:13" ht="15" customHeight="1" x14ac:dyDescent="0.3">
      <c r="A152" s="109">
        <v>2957614</v>
      </c>
      <c r="B152" s="110">
        <v>43267718</v>
      </c>
      <c r="C152" s="110">
        <v>29</v>
      </c>
      <c r="D152" s="111" t="s">
        <v>37</v>
      </c>
      <c r="E152" s="109" t="s">
        <v>7</v>
      </c>
      <c r="F152" s="110" t="s">
        <v>5</v>
      </c>
      <c r="G152" s="112">
        <v>44368</v>
      </c>
      <c r="H152" s="110" t="s">
        <v>206</v>
      </c>
      <c r="I152" s="109" t="s">
        <v>467</v>
      </c>
      <c r="J152" s="113" t="s">
        <v>53</v>
      </c>
      <c r="K152" s="112">
        <v>44368</v>
      </c>
      <c r="L152" s="114">
        <v>0.73092592592592598</v>
      </c>
      <c r="M152" s="110" t="s">
        <v>477</v>
      </c>
    </row>
    <row r="153" spans="1:13" ht="15" customHeight="1" x14ac:dyDescent="0.3">
      <c r="A153" s="109">
        <v>4309152</v>
      </c>
      <c r="B153" s="110">
        <v>47307849</v>
      </c>
      <c r="C153" s="110">
        <v>39</v>
      </c>
      <c r="D153" s="111" t="s">
        <v>24</v>
      </c>
      <c r="E153" s="109" t="s">
        <v>7</v>
      </c>
      <c r="F153" s="110" t="s">
        <v>5</v>
      </c>
      <c r="G153" s="112">
        <v>44440</v>
      </c>
      <c r="H153" s="110" t="s">
        <v>207</v>
      </c>
      <c r="I153" s="109" t="s">
        <v>463</v>
      </c>
      <c r="J153" s="113" t="s">
        <v>462</v>
      </c>
      <c r="K153" s="112"/>
      <c r="L153" s="114"/>
      <c r="M153" s="110" t="s">
        <v>477</v>
      </c>
    </row>
    <row r="154" spans="1:13" ht="15" customHeight="1" x14ac:dyDescent="0.3">
      <c r="A154" s="109">
        <v>1548685</v>
      </c>
      <c r="B154" s="110">
        <v>42659797</v>
      </c>
      <c r="C154" s="110">
        <v>64</v>
      </c>
      <c r="D154" s="111" t="s">
        <v>28</v>
      </c>
      <c r="E154" s="109" t="s">
        <v>7</v>
      </c>
      <c r="F154" s="110" t="s">
        <v>5</v>
      </c>
      <c r="G154" s="112">
        <v>44468</v>
      </c>
      <c r="H154" s="110" t="s">
        <v>208</v>
      </c>
      <c r="I154" s="109" t="s">
        <v>472</v>
      </c>
      <c r="J154" s="113" t="s">
        <v>460</v>
      </c>
      <c r="K154" s="112">
        <v>44468</v>
      </c>
      <c r="L154" s="114">
        <v>0.16287037037037036</v>
      </c>
      <c r="M154" s="110" t="s">
        <v>477</v>
      </c>
    </row>
    <row r="155" spans="1:13" ht="15" customHeight="1" x14ac:dyDescent="0.3">
      <c r="A155" s="109">
        <v>2708490</v>
      </c>
      <c r="B155" s="110">
        <v>44127525</v>
      </c>
      <c r="C155" s="110">
        <v>25</v>
      </c>
      <c r="D155" s="111" t="s">
        <v>20</v>
      </c>
      <c r="E155" s="109" t="s">
        <v>7</v>
      </c>
      <c r="F155" s="110" t="s">
        <v>5</v>
      </c>
      <c r="G155" s="112">
        <v>44450</v>
      </c>
      <c r="H155" s="110" t="s">
        <v>209</v>
      </c>
      <c r="I155" s="109" t="s">
        <v>463</v>
      </c>
      <c r="J155" s="113" t="s">
        <v>462</v>
      </c>
      <c r="K155" s="112"/>
      <c r="L155" s="114"/>
      <c r="M155" s="110" t="s">
        <v>477</v>
      </c>
    </row>
    <row r="156" spans="1:13" ht="15" customHeight="1" x14ac:dyDescent="0.3">
      <c r="A156" s="109">
        <v>2771069</v>
      </c>
      <c r="B156" s="110">
        <v>48013241</v>
      </c>
      <c r="C156" s="110">
        <v>63</v>
      </c>
      <c r="D156" s="111" t="s">
        <v>19</v>
      </c>
      <c r="E156" s="109" t="s">
        <v>7</v>
      </c>
      <c r="F156" s="110" t="s">
        <v>5</v>
      </c>
      <c r="G156" s="112">
        <v>44264</v>
      </c>
      <c r="H156" s="110" t="s">
        <v>210</v>
      </c>
      <c r="I156" s="109" t="s">
        <v>46</v>
      </c>
      <c r="J156" s="113" t="s">
        <v>52</v>
      </c>
      <c r="K156" s="112">
        <v>44264</v>
      </c>
      <c r="L156" s="114">
        <v>0.11822916666666666</v>
      </c>
      <c r="M156" s="110" t="s">
        <v>477</v>
      </c>
    </row>
    <row r="157" spans="1:13" ht="15" customHeight="1" x14ac:dyDescent="0.3">
      <c r="A157" s="109">
        <v>3356485</v>
      </c>
      <c r="B157" s="110">
        <v>45519936</v>
      </c>
      <c r="C157" s="110">
        <v>28</v>
      </c>
      <c r="D157" s="111" t="s">
        <v>29</v>
      </c>
      <c r="E157" s="109" t="s">
        <v>7</v>
      </c>
      <c r="F157" s="110" t="s">
        <v>5</v>
      </c>
      <c r="G157" s="112">
        <v>44529</v>
      </c>
      <c r="H157" s="110" t="s">
        <v>211</v>
      </c>
      <c r="I157" s="109" t="s">
        <v>463</v>
      </c>
      <c r="J157" s="113" t="s">
        <v>56</v>
      </c>
      <c r="K157" s="112">
        <v>44529</v>
      </c>
      <c r="L157" s="114">
        <v>0.11999999999999997</v>
      </c>
      <c r="M157" s="110" t="s">
        <v>477</v>
      </c>
    </row>
    <row r="158" spans="1:13" ht="15" customHeight="1" x14ac:dyDescent="0.3">
      <c r="A158" s="109">
        <v>6847896</v>
      </c>
      <c r="B158" s="110">
        <v>42220062</v>
      </c>
      <c r="C158" s="110">
        <v>57</v>
      </c>
      <c r="D158" s="111" t="s">
        <v>31</v>
      </c>
      <c r="E158" s="109" t="s">
        <v>7</v>
      </c>
      <c r="F158" s="110" t="s">
        <v>5</v>
      </c>
      <c r="G158" s="112">
        <v>44418</v>
      </c>
      <c r="H158" s="110" t="s">
        <v>212</v>
      </c>
      <c r="I158" s="109" t="s">
        <v>467</v>
      </c>
      <c r="J158" s="113" t="s">
        <v>55</v>
      </c>
      <c r="K158" s="112">
        <v>44418</v>
      </c>
      <c r="L158" s="114">
        <v>0.22332175925925926</v>
      </c>
      <c r="M158" s="110" t="s">
        <v>477</v>
      </c>
    </row>
    <row r="159" spans="1:13" ht="15" customHeight="1" x14ac:dyDescent="0.3">
      <c r="A159" s="109">
        <v>1606622</v>
      </c>
      <c r="B159" s="110">
        <v>48376416</v>
      </c>
      <c r="C159" s="110">
        <v>95</v>
      </c>
      <c r="D159" s="111" t="s">
        <v>19</v>
      </c>
      <c r="E159" s="109" t="s">
        <v>7</v>
      </c>
      <c r="F159" s="110" t="s">
        <v>5</v>
      </c>
      <c r="G159" s="112">
        <v>44238</v>
      </c>
      <c r="H159" s="110" t="s">
        <v>213</v>
      </c>
      <c r="I159" s="109" t="s">
        <v>463</v>
      </c>
      <c r="J159" s="113" t="s">
        <v>462</v>
      </c>
      <c r="K159" s="112"/>
      <c r="L159" s="114"/>
      <c r="M159" s="110" t="s">
        <v>477</v>
      </c>
    </row>
    <row r="160" spans="1:13" ht="15" customHeight="1" x14ac:dyDescent="0.3">
      <c r="A160" s="109">
        <v>6286594</v>
      </c>
      <c r="B160" s="110">
        <v>42614470</v>
      </c>
      <c r="C160" s="110">
        <v>66</v>
      </c>
      <c r="D160" s="111" t="s">
        <v>22</v>
      </c>
      <c r="E160" s="109" t="s">
        <v>7</v>
      </c>
      <c r="F160" s="110" t="s">
        <v>5</v>
      </c>
      <c r="G160" s="112">
        <v>44512</v>
      </c>
      <c r="H160" s="110" t="s">
        <v>214</v>
      </c>
      <c r="I160" s="109" t="s">
        <v>474</v>
      </c>
      <c r="J160" s="113" t="s">
        <v>15</v>
      </c>
      <c r="K160" s="112">
        <v>44512</v>
      </c>
      <c r="L160" s="114">
        <v>0.20331018518518523</v>
      </c>
      <c r="M160" s="110" t="s">
        <v>478</v>
      </c>
    </row>
    <row r="161" spans="1:13" ht="15" customHeight="1" x14ac:dyDescent="0.3">
      <c r="A161" s="109">
        <v>7579344</v>
      </c>
      <c r="B161" s="110">
        <v>46331862</v>
      </c>
      <c r="C161" s="110">
        <v>64</v>
      </c>
      <c r="D161" s="111" t="s">
        <v>51</v>
      </c>
      <c r="E161" s="109" t="s">
        <v>7</v>
      </c>
      <c r="F161" s="110" t="s">
        <v>5</v>
      </c>
      <c r="G161" s="112">
        <v>44358</v>
      </c>
      <c r="H161" s="110" t="s">
        <v>215</v>
      </c>
      <c r="I161" s="109" t="s">
        <v>464</v>
      </c>
      <c r="J161" s="113" t="s">
        <v>55</v>
      </c>
      <c r="K161" s="112">
        <v>44238</v>
      </c>
      <c r="L161" s="114">
        <v>7.918981481481481E-2</v>
      </c>
      <c r="M161" s="110" t="s">
        <v>477</v>
      </c>
    </row>
    <row r="162" spans="1:13" ht="15" customHeight="1" x14ac:dyDescent="0.3">
      <c r="A162" s="109">
        <v>8232255</v>
      </c>
      <c r="B162" s="110">
        <v>43048121</v>
      </c>
      <c r="C162" s="110">
        <v>90</v>
      </c>
      <c r="D162" s="111" t="s">
        <v>20</v>
      </c>
      <c r="E162" s="109" t="s">
        <v>7</v>
      </c>
      <c r="F162" s="110" t="s">
        <v>5</v>
      </c>
      <c r="G162" s="112">
        <v>44463</v>
      </c>
      <c r="H162" s="110" t="s">
        <v>216</v>
      </c>
      <c r="I162" s="109" t="s">
        <v>463</v>
      </c>
      <c r="J162" s="113" t="s">
        <v>462</v>
      </c>
      <c r="K162" s="112"/>
      <c r="L162" s="114"/>
      <c r="M162" s="110" t="s">
        <v>477</v>
      </c>
    </row>
    <row r="163" spans="1:13" ht="15" customHeight="1" x14ac:dyDescent="0.3">
      <c r="A163" s="109">
        <v>8387398</v>
      </c>
      <c r="B163" s="110">
        <v>42074158</v>
      </c>
      <c r="C163" s="110">
        <v>81</v>
      </c>
      <c r="D163" s="111" t="s">
        <v>18</v>
      </c>
      <c r="E163" s="109" t="s">
        <v>7</v>
      </c>
      <c r="F163" s="110" t="s">
        <v>5</v>
      </c>
      <c r="G163" s="112">
        <v>44211</v>
      </c>
      <c r="H163" s="110" t="s">
        <v>217</v>
      </c>
      <c r="I163" s="109" t="s">
        <v>472</v>
      </c>
      <c r="J163" s="113" t="s">
        <v>457</v>
      </c>
      <c r="K163" s="112">
        <v>44211</v>
      </c>
      <c r="L163" s="114">
        <v>0.28262731481481462</v>
      </c>
      <c r="M163" s="110" t="s">
        <v>478</v>
      </c>
    </row>
    <row r="164" spans="1:13" ht="15" customHeight="1" x14ac:dyDescent="0.3">
      <c r="A164" s="109">
        <v>6336164</v>
      </c>
      <c r="B164" s="110">
        <v>43162081</v>
      </c>
      <c r="C164" s="110">
        <v>50</v>
      </c>
      <c r="D164" s="111" t="s">
        <v>18</v>
      </c>
      <c r="E164" s="109" t="s">
        <v>7</v>
      </c>
      <c r="F164" s="110" t="s">
        <v>5</v>
      </c>
      <c r="G164" s="112">
        <v>44230</v>
      </c>
      <c r="H164" s="110" t="s">
        <v>218</v>
      </c>
      <c r="I164" s="109" t="s">
        <v>474</v>
      </c>
      <c r="J164" s="113" t="s">
        <v>16</v>
      </c>
      <c r="K164" s="112">
        <v>44221</v>
      </c>
      <c r="L164" s="114">
        <v>6.8287037037037025E-4</v>
      </c>
      <c r="M164" s="110" t="s">
        <v>477</v>
      </c>
    </row>
    <row r="165" spans="1:13" ht="15" customHeight="1" x14ac:dyDescent="0.3">
      <c r="A165" s="109">
        <v>4258582</v>
      </c>
      <c r="B165" s="110">
        <v>47204598</v>
      </c>
      <c r="C165" s="110">
        <v>52</v>
      </c>
      <c r="D165" s="111" t="s">
        <v>23</v>
      </c>
      <c r="E165" s="109" t="s">
        <v>7</v>
      </c>
      <c r="F165" s="110" t="s">
        <v>5</v>
      </c>
      <c r="G165" s="112">
        <v>44547</v>
      </c>
      <c r="H165" s="110" t="s">
        <v>219</v>
      </c>
      <c r="I165" s="109" t="s">
        <v>46</v>
      </c>
      <c r="J165" s="113" t="s">
        <v>458</v>
      </c>
      <c r="K165" s="112">
        <v>44547</v>
      </c>
      <c r="L165" s="114">
        <v>2.1180555555555553E-2</v>
      </c>
      <c r="M165" s="110" t="s">
        <v>477</v>
      </c>
    </row>
    <row r="166" spans="1:13" ht="15" customHeight="1" x14ac:dyDescent="0.3">
      <c r="A166" s="109">
        <v>7433320</v>
      </c>
      <c r="B166" s="110">
        <v>41104357</v>
      </c>
      <c r="C166" s="110">
        <v>85</v>
      </c>
      <c r="D166" s="111" t="s">
        <v>51</v>
      </c>
      <c r="E166" s="109" t="s">
        <v>7</v>
      </c>
      <c r="F166" s="110" t="s">
        <v>5</v>
      </c>
      <c r="G166" s="112">
        <v>44215</v>
      </c>
      <c r="H166" s="110" t="s">
        <v>220</v>
      </c>
      <c r="I166" s="109" t="s">
        <v>473</v>
      </c>
      <c r="J166" s="113" t="s">
        <v>458</v>
      </c>
      <c r="K166" s="112">
        <v>44215</v>
      </c>
      <c r="L166" s="114">
        <v>0.30619212962962966</v>
      </c>
      <c r="M166" s="110" t="s">
        <v>477</v>
      </c>
    </row>
    <row r="167" spans="1:13" ht="15" customHeight="1" x14ac:dyDescent="0.3">
      <c r="A167" s="109">
        <v>3367257</v>
      </c>
      <c r="B167" s="110">
        <v>47020118</v>
      </c>
      <c r="C167" s="110">
        <v>95</v>
      </c>
      <c r="D167" s="111" t="s">
        <v>19</v>
      </c>
      <c r="E167" s="109" t="s">
        <v>7</v>
      </c>
      <c r="F167" s="110" t="s">
        <v>5</v>
      </c>
      <c r="G167" s="112">
        <v>44545</v>
      </c>
      <c r="H167" s="110" t="s">
        <v>221</v>
      </c>
      <c r="I167" s="109" t="s">
        <v>467</v>
      </c>
      <c r="J167" s="113" t="s">
        <v>459</v>
      </c>
      <c r="K167" s="112">
        <v>44544</v>
      </c>
      <c r="L167" s="114">
        <v>0.88929398148148142</v>
      </c>
      <c r="M167" s="110" t="s">
        <v>477</v>
      </c>
    </row>
    <row r="168" spans="1:13" ht="15" customHeight="1" x14ac:dyDescent="0.3">
      <c r="A168" s="109">
        <v>3162276</v>
      </c>
      <c r="B168" s="110">
        <v>49216226</v>
      </c>
      <c r="C168" s="110">
        <v>94</v>
      </c>
      <c r="D168" s="111" t="s">
        <v>37</v>
      </c>
      <c r="E168" s="109" t="s">
        <v>7</v>
      </c>
      <c r="F168" s="110" t="s">
        <v>5</v>
      </c>
      <c r="G168" s="112">
        <v>44312</v>
      </c>
      <c r="H168" s="110" t="s">
        <v>222</v>
      </c>
      <c r="I168" s="109" t="s">
        <v>464</v>
      </c>
      <c r="J168" s="113" t="s">
        <v>460</v>
      </c>
      <c r="K168" s="112">
        <v>44312</v>
      </c>
      <c r="L168" s="114">
        <v>0.19798611111111114</v>
      </c>
      <c r="M168" s="110" t="s">
        <v>477</v>
      </c>
    </row>
    <row r="169" spans="1:13" ht="15" customHeight="1" x14ac:dyDescent="0.3">
      <c r="A169" s="109">
        <v>7523142</v>
      </c>
      <c r="B169" s="110">
        <v>45832215</v>
      </c>
      <c r="C169" s="110">
        <v>81</v>
      </c>
      <c r="D169" s="111" t="s">
        <v>51</v>
      </c>
      <c r="E169" s="109" t="s">
        <v>7</v>
      </c>
      <c r="F169" s="110" t="s">
        <v>5</v>
      </c>
      <c r="G169" s="112">
        <v>44307</v>
      </c>
      <c r="H169" s="110" t="s">
        <v>223</v>
      </c>
      <c r="I169" s="109" t="s">
        <v>465</v>
      </c>
      <c r="J169" s="113" t="s">
        <v>462</v>
      </c>
      <c r="K169" s="112"/>
      <c r="L169" s="114"/>
      <c r="M169" s="110" t="s">
        <v>477</v>
      </c>
    </row>
    <row r="170" spans="1:13" ht="15" customHeight="1" x14ac:dyDescent="0.3">
      <c r="A170" s="109">
        <v>5214853</v>
      </c>
      <c r="B170" s="110">
        <v>45183323</v>
      </c>
      <c r="C170" s="110">
        <v>91</v>
      </c>
      <c r="D170" s="111" t="s">
        <v>22</v>
      </c>
      <c r="E170" s="109" t="s">
        <v>7</v>
      </c>
      <c r="F170" s="110" t="s">
        <v>5</v>
      </c>
      <c r="G170" s="112">
        <v>44276</v>
      </c>
      <c r="H170" s="110" t="s">
        <v>224</v>
      </c>
      <c r="I170" s="109" t="s">
        <v>464</v>
      </c>
      <c r="J170" s="113" t="s">
        <v>456</v>
      </c>
      <c r="K170" s="112">
        <v>44276</v>
      </c>
      <c r="L170" s="114">
        <v>0.37788194444444434</v>
      </c>
      <c r="M170" s="110" t="s">
        <v>477</v>
      </c>
    </row>
    <row r="171" spans="1:13" ht="15" customHeight="1" x14ac:dyDescent="0.3">
      <c r="A171" s="109">
        <v>3052895</v>
      </c>
      <c r="B171" s="110">
        <v>46982461</v>
      </c>
      <c r="C171" s="110">
        <v>20</v>
      </c>
      <c r="D171" s="111" t="s">
        <v>23</v>
      </c>
      <c r="E171" s="109" t="s">
        <v>7</v>
      </c>
      <c r="F171" s="110" t="s">
        <v>5</v>
      </c>
      <c r="G171" s="112">
        <v>44324</v>
      </c>
      <c r="H171" s="110" t="s">
        <v>225</v>
      </c>
      <c r="I171" s="109" t="s">
        <v>467</v>
      </c>
      <c r="J171" s="113" t="s">
        <v>458</v>
      </c>
      <c r="K171" s="112">
        <v>44324</v>
      </c>
      <c r="L171" s="114">
        <v>0.57024305555555554</v>
      </c>
      <c r="M171" s="110" t="s">
        <v>477</v>
      </c>
    </row>
    <row r="172" spans="1:13" ht="15" customHeight="1" x14ac:dyDescent="0.3">
      <c r="A172" s="109">
        <v>8037173</v>
      </c>
      <c r="B172" s="110">
        <v>46603828</v>
      </c>
      <c r="C172" s="110">
        <v>44</v>
      </c>
      <c r="D172" s="111" t="s">
        <v>50</v>
      </c>
      <c r="E172" s="109" t="s">
        <v>7</v>
      </c>
      <c r="F172" s="110" t="s">
        <v>5</v>
      </c>
      <c r="G172" s="112">
        <v>44492</v>
      </c>
      <c r="H172" s="110" t="s">
        <v>226</v>
      </c>
      <c r="I172" s="109" t="s">
        <v>465</v>
      </c>
      <c r="J172" s="113" t="s">
        <v>55</v>
      </c>
      <c r="K172" s="112">
        <v>44440</v>
      </c>
      <c r="L172" s="114">
        <v>0.54495370370370366</v>
      </c>
      <c r="M172" s="110" t="s">
        <v>477</v>
      </c>
    </row>
    <row r="173" spans="1:13" ht="15" customHeight="1" x14ac:dyDescent="0.3">
      <c r="A173" s="109">
        <v>6747110</v>
      </c>
      <c r="B173" s="110">
        <v>47740709</v>
      </c>
      <c r="C173" s="110">
        <v>96</v>
      </c>
      <c r="D173" s="111" t="s">
        <v>37</v>
      </c>
      <c r="E173" s="109" t="s">
        <v>7</v>
      </c>
      <c r="F173" s="110" t="s">
        <v>5</v>
      </c>
      <c r="G173" s="112">
        <v>44515</v>
      </c>
      <c r="H173" s="110" t="s">
        <v>227</v>
      </c>
      <c r="I173" s="109" t="s">
        <v>466</v>
      </c>
      <c r="J173" s="113" t="s">
        <v>461</v>
      </c>
      <c r="K173" s="112">
        <v>44515</v>
      </c>
      <c r="L173" s="114">
        <v>0.16134259259259259</v>
      </c>
      <c r="M173" s="110" t="s">
        <v>478</v>
      </c>
    </row>
    <row r="174" spans="1:13" ht="15" customHeight="1" x14ac:dyDescent="0.3">
      <c r="A174" s="109">
        <v>7557091</v>
      </c>
      <c r="B174" s="110">
        <v>49857136</v>
      </c>
      <c r="C174" s="110">
        <v>57</v>
      </c>
      <c r="D174" s="111" t="s">
        <v>32</v>
      </c>
      <c r="E174" s="109" t="s">
        <v>7</v>
      </c>
      <c r="F174" s="110" t="s">
        <v>5</v>
      </c>
      <c r="G174" s="112">
        <v>44508</v>
      </c>
      <c r="H174" s="110" t="s">
        <v>228</v>
      </c>
      <c r="I174" s="109" t="s">
        <v>463</v>
      </c>
      <c r="J174" s="113" t="s">
        <v>458</v>
      </c>
      <c r="K174" s="112">
        <v>44508</v>
      </c>
      <c r="L174" s="114">
        <v>0.3168171296296296</v>
      </c>
      <c r="M174" s="110" t="s">
        <v>477</v>
      </c>
    </row>
    <row r="175" spans="1:13" ht="15" customHeight="1" x14ac:dyDescent="0.3">
      <c r="A175" s="109">
        <v>6060451</v>
      </c>
      <c r="B175" s="110">
        <v>44552766</v>
      </c>
      <c r="C175" s="110">
        <v>48</v>
      </c>
      <c r="D175" s="111" t="s">
        <v>26</v>
      </c>
      <c r="E175" s="109" t="s">
        <v>7</v>
      </c>
      <c r="F175" s="110" t="s">
        <v>5</v>
      </c>
      <c r="G175" s="112">
        <v>44272</v>
      </c>
      <c r="H175" s="110" t="s">
        <v>229</v>
      </c>
      <c r="I175" s="109" t="s">
        <v>472</v>
      </c>
      <c r="J175" s="113" t="s">
        <v>461</v>
      </c>
      <c r="K175" s="112">
        <v>44272</v>
      </c>
      <c r="L175" s="114">
        <v>0.22979166666666664</v>
      </c>
      <c r="M175" s="110" t="s">
        <v>477</v>
      </c>
    </row>
    <row r="176" spans="1:13" ht="15" customHeight="1" x14ac:dyDescent="0.3">
      <c r="A176" s="109">
        <v>5313141</v>
      </c>
      <c r="B176" s="110">
        <v>45442173</v>
      </c>
      <c r="C176" s="110">
        <v>78</v>
      </c>
      <c r="D176" s="111" t="s">
        <v>26</v>
      </c>
      <c r="E176" s="109" t="s">
        <v>7</v>
      </c>
      <c r="F176" s="110" t="s">
        <v>5</v>
      </c>
      <c r="G176" s="112">
        <v>44523</v>
      </c>
      <c r="H176" s="110" t="s">
        <v>230</v>
      </c>
      <c r="I176" s="109" t="s">
        <v>464</v>
      </c>
      <c r="J176" s="113" t="s">
        <v>55</v>
      </c>
      <c r="K176" s="112">
        <v>44523</v>
      </c>
      <c r="L176" s="114">
        <v>0.76318287037037036</v>
      </c>
      <c r="M176" s="110" t="s">
        <v>477</v>
      </c>
    </row>
    <row r="177" spans="1:13" ht="15" customHeight="1" x14ac:dyDescent="0.3">
      <c r="A177" s="109">
        <v>8364735</v>
      </c>
      <c r="B177" s="110">
        <v>40787115</v>
      </c>
      <c r="C177" s="110">
        <v>93</v>
      </c>
      <c r="D177" s="111" t="s">
        <v>51</v>
      </c>
      <c r="E177" s="109" t="s">
        <v>7</v>
      </c>
      <c r="F177" s="110" t="s">
        <v>5</v>
      </c>
      <c r="G177" s="112">
        <v>44230</v>
      </c>
      <c r="H177" s="110" t="s">
        <v>231</v>
      </c>
      <c r="I177" s="109" t="s">
        <v>471</v>
      </c>
      <c r="J177" s="113" t="s">
        <v>461</v>
      </c>
      <c r="K177" s="112">
        <v>44230</v>
      </c>
      <c r="L177" s="114">
        <v>0.13363425925925926</v>
      </c>
      <c r="M177" s="110" t="s">
        <v>477</v>
      </c>
    </row>
    <row r="178" spans="1:13" ht="15" customHeight="1" x14ac:dyDescent="0.3">
      <c r="A178" s="109">
        <v>2892602</v>
      </c>
      <c r="B178" s="110">
        <v>48824587</v>
      </c>
      <c r="C178" s="110">
        <v>52</v>
      </c>
      <c r="D178" s="111" t="s">
        <v>50</v>
      </c>
      <c r="E178" s="109" t="s">
        <v>7</v>
      </c>
      <c r="F178" s="110" t="s">
        <v>5</v>
      </c>
      <c r="G178" s="112">
        <v>44456</v>
      </c>
      <c r="H178" s="110" t="s">
        <v>232</v>
      </c>
      <c r="I178" s="109" t="s">
        <v>473</v>
      </c>
      <c r="J178" s="113" t="s">
        <v>54</v>
      </c>
      <c r="K178" s="112">
        <v>44456</v>
      </c>
      <c r="L178" s="114">
        <v>0.47833333333333333</v>
      </c>
      <c r="M178" s="110" t="s">
        <v>477</v>
      </c>
    </row>
    <row r="179" spans="1:13" ht="15" customHeight="1" x14ac:dyDescent="0.3">
      <c r="A179" s="109">
        <v>4005655</v>
      </c>
      <c r="B179" s="110">
        <v>43143337</v>
      </c>
      <c r="C179" s="110">
        <v>50</v>
      </c>
      <c r="D179" s="111" t="s">
        <v>26</v>
      </c>
      <c r="E179" s="109" t="s">
        <v>7</v>
      </c>
      <c r="F179" s="110" t="s">
        <v>5</v>
      </c>
      <c r="G179" s="112">
        <v>44326</v>
      </c>
      <c r="H179" s="110" t="s">
        <v>233</v>
      </c>
      <c r="I179" s="109" t="s">
        <v>472</v>
      </c>
      <c r="J179" s="113" t="s">
        <v>53</v>
      </c>
      <c r="K179" s="112">
        <v>44326</v>
      </c>
      <c r="L179" s="114">
        <v>0.34131944444444451</v>
      </c>
      <c r="M179" s="110" t="s">
        <v>477</v>
      </c>
    </row>
    <row r="180" spans="1:13" ht="15" customHeight="1" x14ac:dyDescent="0.3">
      <c r="A180" s="109">
        <v>8623141</v>
      </c>
      <c r="B180" s="110">
        <v>47315056</v>
      </c>
      <c r="C180" s="110">
        <v>54</v>
      </c>
      <c r="D180" s="111" t="s">
        <v>31</v>
      </c>
      <c r="E180" s="109" t="s">
        <v>7</v>
      </c>
      <c r="F180" s="110" t="s">
        <v>5</v>
      </c>
      <c r="G180" s="112">
        <v>44215</v>
      </c>
      <c r="H180" s="110" t="s">
        <v>234</v>
      </c>
      <c r="I180" s="109" t="s">
        <v>475</v>
      </c>
      <c r="J180" s="113" t="s">
        <v>52</v>
      </c>
      <c r="K180" s="112">
        <v>44215</v>
      </c>
      <c r="L180" s="114">
        <v>0.13206018518518517</v>
      </c>
      <c r="M180" s="110" t="s">
        <v>477</v>
      </c>
    </row>
    <row r="181" spans="1:13" ht="15" customHeight="1" x14ac:dyDescent="0.3">
      <c r="A181" s="109">
        <v>8802259</v>
      </c>
      <c r="B181" s="110">
        <v>48768503</v>
      </c>
      <c r="C181" s="110">
        <v>32</v>
      </c>
      <c r="D181" s="111" t="s">
        <v>50</v>
      </c>
      <c r="E181" s="109" t="s">
        <v>7</v>
      </c>
      <c r="F181" s="110" t="s">
        <v>5</v>
      </c>
      <c r="G181" s="112">
        <v>44495</v>
      </c>
      <c r="H181" s="110" t="s">
        <v>235</v>
      </c>
      <c r="I181" s="109" t="s">
        <v>464</v>
      </c>
      <c r="J181" s="113" t="s">
        <v>458</v>
      </c>
      <c r="K181" s="112">
        <v>44341</v>
      </c>
      <c r="L181" s="114">
        <v>0.19920138888888883</v>
      </c>
      <c r="M181" s="110" t="s">
        <v>477</v>
      </c>
    </row>
    <row r="182" spans="1:13" ht="15" customHeight="1" x14ac:dyDescent="0.3">
      <c r="A182" s="109">
        <v>2797878</v>
      </c>
      <c r="B182" s="110">
        <v>45848022</v>
      </c>
      <c r="C182" s="110">
        <v>22</v>
      </c>
      <c r="D182" s="111" t="s">
        <v>51</v>
      </c>
      <c r="E182" s="109" t="s">
        <v>7</v>
      </c>
      <c r="F182" s="110" t="s">
        <v>5</v>
      </c>
      <c r="G182" s="112">
        <v>44451</v>
      </c>
      <c r="H182" s="110" t="s">
        <v>236</v>
      </c>
      <c r="I182" s="109" t="s">
        <v>46</v>
      </c>
      <c r="J182" s="113" t="s">
        <v>55</v>
      </c>
      <c r="K182" s="112">
        <v>44451</v>
      </c>
      <c r="L182" s="114">
        <v>0.28270833333333334</v>
      </c>
      <c r="M182" s="110" t="s">
        <v>477</v>
      </c>
    </row>
    <row r="183" spans="1:13" ht="15" customHeight="1" x14ac:dyDescent="0.3">
      <c r="A183" s="109">
        <v>2879223</v>
      </c>
      <c r="B183" s="110">
        <v>40097225</v>
      </c>
      <c r="C183" s="110">
        <v>89</v>
      </c>
      <c r="D183" s="111" t="s">
        <v>23</v>
      </c>
      <c r="E183" s="109" t="s">
        <v>7</v>
      </c>
      <c r="F183" s="110" t="s">
        <v>5</v>
      </c>
      <c r="G183" s="112">
        <v>44237</v>
      </c>
      <c r="H183" s="110" t="s">
        <v>237</v>
      </c>
      <c r="I183" s="109" t="s">
        <v>475</v>
      </c>
      <c r="J183" s="113" t="s">
        <v>456</v>
      </c>
      <c r="K183" s="112">
        <v>44237</v>
      </c>
      <c r="L183" s="114">
        <v>0.69809027777777788</v>
      </c>
      <c r="M183" s="110" t="s">
        <v>477</v>
      </c>
    </row>
    <row r="184" spans="1:13" ht="15" customHeight="1" x14ac:dyDescent="0.3">
      <c r="A184" s="109">
        <v>1419711</v>
      </c>
      <c r="B184" s="110">
        <v>47273366</v>
      </c>
      <c r="C184" s="110">
        <v>84</v>
      </c>
      <c r="D184" s="111" t="s">
        <v>37</v>
      </c>
      <c r="E184" s="109" t="s">
        <v>7</v>
      </c>
      <c r="F184" s="110" t="s">
        <v>5</v>
      </c>
      <c r="G184" s="112">
        <v>44440</v>
      </c>
      <c r="H184" s="110" t="s">
        <v>238</v>
      </c>
      <c r="I184" s="109" t="s">
        <v>46</v>
      </c>
      <c r="J184" s="113" t="s">
        <v>461</v>
      </c>
      <c r="K184" s="112">
        <v>44440</v>
      </c>
      <c r="L184" s="114">
        <v>0.53056712962962949</v>
      </c>
      <c r="M184" s="110" t="s">
        <v>477</v>
      </c>
    </row>
    <row r="185" spans="1:13" ht="15" customHeight="1" x14ac:dyDescent="0.3">
      <c r="A185" s="109">
        <v>4907040</v>
      </c>
      <c r="B185" s="110">
        <v>42404777</v>
      </c>
      <c r="C185" s="110">
        <v>92</v>
      </c>
      <c r="D185" s="111" t="s">
        <v>19</v>
      </c>
      <c r="E185" s="109" t="s">
        <v>7</v>
      </c>
      <c r="F185" s="110" t="s">
        <v>5</v>
      </c>
      <c r="G185" s="112">
        <v>44341</v>
      </c>
      <c r="H185" s="110" t="s">
        <v>239</v>
      </c>
      <c r="I185" s="109" t="s">
        <v>463</v>
      </c>
      <c r="J185" s="113" t="s">
        <v>462</v>
      </c>
      <c r="K185" s="112"/>
      <c r="L185" s="114"/>
      <c r="M185" s="110" t="s">
        <v>477</v>
      </c>
    </row>
    <row r="186" spans="1:13" ht="15" customHeight="1" x14ac:dyDescent="0.3">
      <c r="A186" s="109">
        <v>7271495</v>
      </c>
      <c r="B186" s="110">
        <v>48603873</v>
      </c>
      <c r="C186" s="110">
        <v>62</v>
      </c>
      <c r="D186" s="111" t="s">
        <v>49</v>
      </c>
      <c r="E186" s="109" t="s">
        <v>7</v>
      </c>
      <c r="F186" s="110" t="s">
        <v>5</v>
      </c>
      <c r="G186" s="112">
        <v>44342</v>
      </c>
      <c r="H186" s="110" t="s">
        <v>240</v>
      </c>
      <c r="I186" s="109" t="s">
        <v>474</v>
      </c>
      <c r="J186" s="113" t="s">
        <v>459</v>
      </c>
      <c r="K186" s="112">
        <v>44342</v>
      </c>
      <c r="L186" s="114">
        <v>0.11905092592592581</v>
      </c>
      <c r="M186" s="110" t="s">
        <v>477</v>
      </c>
    </row>
    <row r="187" spans="1:13" ht="15" customHeight="1" x14ac:dyDescent="0.3">
      <c r="A187" s="109">
        <v>3400232</v>
      </c>
      <c r="B187" s="110">
        <v>42855540</v>
      </c>
      <c r="C187" s="110">
        <v>25</v>
      </c>
      <c r="D187" s="111" t="s">
        <v>21</v>
      </c>
      <c r="E187" s="109" t="s">
        <v>7</v>
      </c>
      <c r="F187" s="110" t="s">
        <v>5</v>
      </c>
      <c r="G187" s="112">
        <v>44533</v>
      </c>
      <c r="H187" s="110" t="s">
        <v>241</v>
      </c>
      <c r="I187" s="109" t="s">
        <v>470</v>
      </c>
      <c r="J187" s="113" t="s">
        <v>53</v>
      </c>
      <c r="K187" s="112">
        <v>44533</v>
      </c>
      <c r="L187" s="114">
        <v>0.78518518518518521</v>
      </c>
      <c r="M187" s="110" t="s">
        <v>477</v>
      </c>
    </row>
    <row r="188" spans="1:13" ht="15" customHeight="1" x14ac:dyDescent="0.3">
      <c r="A188" s="109">
        <v>6029720</v>
      </c>
      <c r="B188" s="110">
        <v>47766800</v>
      </c>
      <c r="C188" s="110">
        <v>70</v>
      </c>
      <c r="D188" s="111" t="s">
        <v>23</v>
      </c>
      <c r="E188" s="109" t="s">
        <v>7</v>
      </c>
      <c r="F188" s="110" t="s">
        <v>5</v>
      </c>
      <c r="G188" s="112">
        <v>44541</v>
      </c>
      <c r="H188" s="110" t="s">
        <v>242</v>
      </c>
      <c r="I188" s="109" t="s">
        <v>467</v>
      </c>
      <c r="J188" s="113" t="s">
        <v>16</v>
      </c>
      <c r="K188" s="112">
        <v>44541</v>
      </c>
      <c r="L188" s="114">
        <v>0.71590277777777767</v>
      </c>
      <c r="M188" s="110" t="s">
        <v>477</v>
      </c>
    </row>
    <row r="189" spans="1:13" ht="15" customHeight="1" x14ac:dyDescent="0.3">
      <c r="A189" s="109">
        <v>5292371</v>
      </c>
      <c r="B189" s="110">
        <v>49247126</v>
      </c>
      <c r="C189" s="110">
        <v>50</v>
      </c>
      <c r="D189" s="111" t="s">
        <v>19</v>
      </c>
      <c r="E189" s="109" t="s">
        <v>7</v>
      </c>
      <c r="F189" s="110" t="s">
        <v>5</v>
      </c>
      <c r="G189" s="112">
        <v>44357</v>
      </c>
      <c r="H189" s="110" t="s">
        <v>243</v>
      </c>
      <c r="I189" s="109" t="s">
        <v>464</v>
      </c>
      <c r="J189" s="113" t="s">
        <v>462</v>
      </c>
      <c r="K189" s="112"/>
      <c r="L189" s="114"/>
      <c r="M189" s="110" t="s">
        <v>477</v>
      </c>
    </row>
    <row r="190" spans="1:13" ht="15" customHeight="1" x14ac:dyDescent="0.3">
      <c r="A190" s="109">
        <v>2985312</v>
      </c>
      <c r="B190" s="110">
        <v>49336836</v>
      </c>
      <c r="C190" s="110">
        <v>21</v>
      </c>
      <c r="D190" s="111" t="s">
        <v>29</v>
      </c>
      <c r="E190" s="109" t="s">
        <v>7</v>
      </c>
      <c r="F190" s="110" t="s">
        <v>5</v>
      </c>
      <c r="G190" s="112">
        <v>44205</v>
      </c>
      <c r="H190" s="110" t="s">
        <v>244</v>
      </c>
      <c r="I190" s="109" t="s">
        <v>467</v>
      </c>
      <c r="J190" s="113" t="s">
        <v>56</v>
      </c>
      <c r="K190" s="112">
        <v>44205</v>
      </c>
      <c r="L190" s="114">
        <v>4.8032407407407407E-3</v>
      </c>
      <c r="M190" s="110" t="s">
        <v>477</v>
      </c>
    </row>
    <row r="191" spans="1:13" ht="15" customHeight="1" x14ac:dyDescent="0.3">
      <c r="A191" s="109">
        <v>1809665</v>
      </c>
      <c r="B191" s="110">
        <v>42290004</v>
      </c>
      <c r="C191" s="110">
        <v>97</v>
      </c>
      <c r="D191" s="111" t="s">
        <v>51</v>
      </c>
      <c r="E191" s="109" t="s">
        <v>7</v>
      </c>
      <c r="F191" s="110" t="s">
        <v>5</v>
      </c>
      <c r="G191" s="112">
        <v>44356</v>
      </c>
      <c r="H191" s="110" t="s">
        <v>245</v>
      </c>
      <c r="I191" s="109" t="s">
        <v>474</v>
      </c>
      <c r="J191" s="113" t="s">
        <v>15</v>
      </c>
      <c r="K191" s="112">
        <v>44356</v>
      </c>
      <c r="L191" s="114">
        <v>0.46241898148148153</v>
      </c>
      <c r="M191" s="110" t="s">
        <v>477</v>
      </c>
    </row>
    <row r="192" spans="1:13" ht="15" customHeight="1" x14ac:dyDescent="0.3">
      <c r="A192" s="109">
        <v>2663731</v>
      </c>
      <c r="B192" s="110">
        <v>42397440</v>
      </c>
      <c r="C192" s="110">
        <v>23</v>
      </c>
      <c r="D192" s="111" t="s">
        <v>50</v>
      </c>
      <c r="E192" s="109" t="s">
        <v>7</v>
      </c>
      <c r="F192" s="110" t="s">
        <v>5</v>
      </c>
      <c r="G192" s="112">
        <v>44448</v>
      </c>
      <c r="H192" s="110" t="s">
        <v>246</v>
      </c>
      <c r="I192" s="109" t="s">
        <v>466</v>
      </c>
      <c r="J192" s="113" t="s">
        <v>461</v>
      </c>
      <c r="K192" s="112">
        <v>44448</v>
      </c>
      <c r="L192" s="114">
        <v>0.25028935185185186</v>
      </c>
      <c r="M192" s="110" t="s">
        <v>477</v>
      </c>
    </row>
    <row r="193" spans="1:13" ht="15" customHeight="1" x14ac:dyDescent="0.3">
      <c r="A193" s="109">
        <v>5127909</v>
      </c>
      <c r="B193" s="110">
        <v>49044210</v>
      </c>
      <c r="C193" s="110">
        <v>96</v>
      </c>
      <c r="D193" s="111" t="s">
        <v>27</v>
      </c>
      <c r="E193" s="109" t="s">
        <v>7</v>
      </c>
      <c r="F193" s="110" t="s">
        <v>5</v>
      </c>
      <c r="G193" s="112">
        <v>44395</v>
      </c>
      <c r="H193" s="110" t="s">
        <v>247</v>
      </c>
      <c r="I193" s="109" t="s">
        <v>470</v>
      </c>
      <c r="J193" s="113" t="s">
        <v>494</v>
      </c>
      <c r="K193" s="112">
        <v>44394</v>
      </c>
      <c r="L193" s="114">
        <v>0.96445601851851848</v>
      </c>
      <c r="M193" s="110" t="s">
        <v>477</v>
      </c>
    </row>
    <row r="194" spans="1:13" ht="15" customHeight="1" x14ac:dyDescent="0.3">
      <c r="A194" s="109">
        <v>5411111</v>
      </c>
      <c r="B194" s="110">
        <v>44192530</v>
      </c>
      <c r="C194" s="110">
        <v>40</v>
      </c>
      <c r="D194" s="111" t="s">
        <v>20</v>
      </c>
      <c r="E194" s="109" t="s">
        <v>7</v>
      </c>
      <c r="F194" s="110" t="s">
        <v>5</v>
      </c>
      <c r="G194" s="112">
        <v>44381</v>
      </c>
      <c r="H194" s="110" t="s">
        <v>248</v>
      </c>
      <c r="I194" s="109" t="s">
        <v>472</v>
      </c>
      <c r="J194" s="113" t="s">
        <v>459</v>
      </c>
      <c r="K194" s="112">
        <v>44381</v>
      </c>
      <c r="L194" s="114">
        <v>1.4282407407407409E-2</v>
      </c>
      <c r="M194" s="110" t="s">
        <v>478</v>
      </c>
    </row>
    <row r="195" spans="1:13" ht="15" customHeight="1" x14ac:dyDescent="0.3">
      <c r="A195" s="109">
        <v>3760514</v>
      </c>
      <c r="B195" s="110">
        <v>47757243</v>
      </c>
      <c r="C195" s="110">
        <v>27</v>
      </c>
      <c r="D195" s="111" t="s">
        <v>51</v>
      </c>
      <c r="E195" s="109" t="s">
        <v>7</v>
      </c>
      <c r="F195" s="110" t="s">
        <v>5</v>
      </c>
      <c r="G195" s="112">
        <v>44227</v>
      </c>
      <c r="H195" s="110" t="s">
        <v>249</v>
      </c>
      <c r="I195" s="109" t="s">
        <v>465</v>
      </c>
      <c r="J195" s="113" t="s">
        <v>457</v>
      </c>
      <c r="K195" s="112">
        <v>44227</v>
      </c>
      <c r="L195" s="114">
        <v>0.16387731481481482</v>
      </c>
      <c r="M195" s="110" t="s">
        <v>477</v>
      </c>
    </row>
    <row r="196" spans="1:13" ht="15" customHeight="1" x14ac:dyDescent="0.3">
      <c r="A196" s="109">
        <v>8234602</v>
      </c>
      <c r="B196" s="110">
        <v>48855433</v>
      </c>
      <c r="C196" s="110">
        <v>85</v>
      </c>
      <c r="D196" s="111" t="s">
        <v>18</v>
      </c>
      <c r="E196" s="109" t="s">
        <v>7</v>
      </c>
      <c r="F196" s="110" t="s">
        <v>5</v>
      </c>
      <c r="G196" s="112">
        <v>44236</v>
      </c>
      <c r="H196" s="110" t="s">
        <v>250</v>
      </c>
      <c r="I196" s="109" t="s">
        <v>464</v>
      </c>
      <c r="J196" s="113" t="s">
        <v>56</v>
      </c>
      <c r="K196" s="112">
        <v>44236</v>
      </c>
      <c r="L196" s="114">
        <v>0.28732638888888906</v>
      </c>
      <c r="M196" s="110" t="s">
        <v>478</v>
      </c>
    </row>
    <row r="197" spans="1:13" ht="15" customHeight="1" x14ac:dyDescent="0.3">
      <c r="A197" s="109">
        <v>5413597</v>
      </c>
      <c r="B197" s="110">
        <v>49437163</v>
      </c>
      <c r="C197" s="110">
        <v>30</v>
      </c>
      <c r="D197" s="111" t="s">
        <v>26</v>
      </c>
      <c r="E197" s="109" t="s">
        <v>7</v>
      </c>
      <c r="F197" s="110" t="s">
        <v>5</v>
      </c>
      <c r="G197" s="112">
        <v>44210</v>
      </c>
      <c r="H197" s="110" t="s">
        <v>251</v>
      </c>
      <c r="I197" s="109" t="s">
        <v>471</v>
      </c>
      <c r="J197" s="113" t="s">
        <v>53</v>
      </c>
      <c r="K197" s="112">
        <v>44210</v>
      </c>
      <c r="L197" s="114">
        <v>0.17675925925925928</v>
      </c>
      <c r="M197" s="110" t="s">
        <v>477</v>
      </c>
    </row>
    <row r="198" spans="1:13" ht="15" customHeight="1" x14ac:dyDescent="0.3">
      <c r="A198" s="109">
        <v>3998851</v>
      </c>
      <c r="B198" s="110">
        <v>42075796</v>
      </c>
      <c r="C198" s="110">
        <v>56</v>
      </c>
      <c r="D198" s="111" t="s">
        <v>51</v>
      </c>
      <c r="E198" s="109" t="s">
        <v>7</v>
      </c>
      <c r="F198" s="110" t="s">
        <v>5</v>
      </c>
      <c r="G198" s="112">
        <v>44396</v>
      </c>
      <c r="H198" s="110" t="s">
        <v>252</v>
      </c>
      <c r="I198" s="109" t="s">
        <v>46</v>
      </c>
      <c r="J198" s="113" t="s">
        <v>460</v>
      </c>
      <c r="K198" s="112">
        <v>44396</v>
      </c>
      <c r="L198" s="114">
        <v>0.40414351851851854</v>
      </c>
      <c r="M198" s="110" t="s">
        <v>477</v>
      </c>
    </row>
    <row r="199" spans="1:13" ht="15" customHeight="1" x14ac:dyDescent="0.3">
      <c r="A199" s="109">
        <v>4660231</v>
      </c>
      <c r="B199" s="110">
        <v>40394851</v>
      </c>
      <c r="C199" s="110">
        <v>84</v>
      </c>
      <c r="D199" s="111" t="s">
        <v>21</v>
      </c>
      <c r="E199" s="109" t="s">
        <v>7</v>
      </c>
      <c r="F199" s="110" t="s">
        <v>5</v>
      </c>
      <c r="G199" s="112">
        <v>44259</v>
      </c>
      <c r="H199" s="110" t="s">
        <v>253</v>
      </c>
      <c r="I199" s="109" t="s">
        <v>470</v>
      </c>
      <c r="J199" s="113" t="s">
        <v>462</v>
      </c>
      <c r="K199" s="112"/>
      <c r="L199" s="114"/>
      <c r="M199" s="110" t="s">
        <v>477</v>
      </c>
    </row>
    <row r="200" spans="1:13" ht="15" customHeight="1" x14ac:dyDescent="0.3">
      <c r="A200" s="109">
        <v>3683297</v>
      </c>
      <c r="B200" s="110">
        <v>42397436</v>
      </c>
      <c r="C200" s="110">
        <v>58</v>
      </c>
      <c r="D200" s="111" t="s">
        <v>51</v>
      </c>
      <c r="E200" s="109" t="s">
        <v>7</v>
      </c>
      <c r="F200" s="110" t="s">
        <v>5</v>
      </c>
      <c r="G200" s="112">
        <v>44197</v>
      </c>
      <c r="H200" s="110" t="s">
        <v>254</v>
      </c>
      <c r="I200" s="109" t="s">
        <v>474</v>
      </c>
      <c r="J200" s="113" t="s">
        <v>53</v>
      </c>
      <c r="K200" s="112">
        <v>44197</v>
      </c>
      <c r="L200" s="114">
        <v>5.6979166666666692E-2</v>
      </c>
      <c r="M200" s="110" t="s">
        <v>477</v>
      </c>
    </row>
    <row r="201" spans="1:13" ht="15" customHeight="1" x14ac:dyDescent="0.3">
      <c r="A201" s="109">
        <v>1370583</v>
      </c>
      <c r="B201" s="110">
        <v>43730375</v>
      </c>
      <c r="C201" s="110">
        <v>30</v>
      </c>
      <c r="D201" s="111" t="s">
        <v>31</v>
      </c>
      <c r="E201" s="109" t="s">
        <v>7</v>
      </c>
      <c r="F201" s="110" t="s">
        <v>5</v>
      </c>
      <c r="G201" s="112">
        <v>44489</v>
      </c>
      <c r="H201" s="110" t="s">
        <v>255</v>
      </c>
      <c r="I201" s="109" t="s">
        <v>466</v>
      </c>
      <c r="J201" s="113" t="s">
        <v>460</v>
      </c>
      <c r="K201" s="112">
        <v>44489</v>
      </c>
      <c r="L201" s="114">
        <v>0.13253472222222229</v>
      </c>
      <c r="M201" s="110" t="s">
        <v>477</v>
      </c>
    </row>
    <row r="202" spans="1:13" ht="15" customHeight="1" x14ac:dyDescent="0.3">
      <c r="A202" s="109">
        <v>2964549</v>
      </c>
      <c r="B202" s="110">
        <v>46139270</v>
      </c>
      <c r="C202" s="110">
        <v>88</v>
      </c>
      <c r="D202" s="111" t="s">
        <v>20</v>
      </c>
      <c r="E202" s="109" t="s">
        <v>7</v>
      </c>
      <c r="F202" s="110" t="s">
        <v>5</v>
      </c>
      <c r="G202" s="112">
        <v>44423</v>
      </c>
      <c r="H202" s="110" t="s">
        <v>256</v>
      </c>
      <c r="I202" s="109" t="s">
        <v>465</v>
      </c>
      <c r="J202" s="113" t="s">
        <v>461</v>
      </c>
      <c r="K202" s="112">
        <v>44423</v>
      </c>
      <c r="L202" s="114">
        <v>0.14026620370370374</v>
      </c>
      <c r="M202" s="110" t="s">
        <v>477</v>
      </c>
    </row>
    <row r="203" spans="1:13" ht="15" customHeight="1" x14ac:dyDescent="0.3">
      <c r="A203" s="109">
        <v>3120309</v>
      </c>
      <c r="B203" s="110">
        <v>45289979</v>
      </c>
      <c r="C203" s="110">
        <v>96</v>
      </c>
      <c r="D203" s="111" t="s">
        <v>22</v>
      </c>
      <c r="E203" s="109" t="s">
        <v>7</v>
      </c>
      <c r="F203" s="110" t="s">
        <v>5</v>
      </c>
      <c r="G203" s="112">
        <v>44214</v>
      </c>
      <c r="H203" s="110" t="s">
        <v>257</v>
      </c>
      <c r="I203" s="109" t="s">
        <v>473</v>
      </c>
      <c r="J203" s="113" t="s">
        <v>461</v>
      </c>
      <c r="K203" s="112">
        <v>44223</v>
      </c>
      <c r="L203" s="114">
        <v>8.1041666666666665E-2</v>
      </c>
      <c r="M203" s="110" t="s">
        <v>478</v>
      </c>
    </row>
    <row r="204" spans="1:13" ht="15" customHeight="1" x14ac:dyDescent="0.3">
      <c r="A204" s="109">
        <v>2604764</v>
      </c>
      <c r="B204" s="110">
        <v>40641826</v>
      </c>
      <c r="C204" s="110">
        <v>57</v>
      </c>
      <c r="D204" s="111" t="s">
        <v>50</v>
      </c>
      <c r="E204" s="109" t="s">
        <v>7</v>
      </c>
      <c r="F204" s="110" t="s">
        <v>5</v>
      </c>
      <c r="G204" s="112">
        <v>44436</v>
      </c>
      <c r="H204" s="110" t="s">
        <v>258</v>
      </c>
      <c r="I204" s="109" t="s">
        <v>475</v>
      </c>
      <c r="J204" s="113" t="s">
        <v>456</v>
      </c>
      <c r="K204" s="112">
        <v>44436</v>
      </c>
      <c r="L204" s="114">
        <v>7.8078703703703761E-2</v>
      </c>
      <c r="M204" s="110" t="s">
        <v>478</v>
      </c>
    </row>
    <row r="205" spans="1:13" ht="15" customHeight="1" x14ac:dyDescent="0.3">
      <c r="A205" s="109">
        <v>5102690</v>
      </c>
      <c r="B205" s="110">
        <v>46065927</v>
      </c>
      <c r="C205" s="110">
        <v>55</v>
      </c>
      <c r="D205" s="111" t="s">
        <v>23</v>
      </c>
      <c r="E205" s="109" t="s">
        <v>7</v>
      </c>
      <c r="F205" s="110" t="s">
        <v>5</v>
      </c>
      <c r="G205" s="112">
        <v>44499</v>
      </c>
      <c r="H205" s="110" t="s">
        <v>259</v>
      </c>
      <c r="I205" s="109" t="s">
        <v>474</v>
      </c>
      <c r="J205" s="113" t="s">
        <v>55</v>
      </c>
      <c r="K205" s="112">
        <v>44499</v>
      </c>
      <c r="L205" s="114">
        <v>0.20572916666666663</v>
      </c>
      <c r="M205" s="110" t="s">
        <v>477</v>
      </c>
    </row>
    <row r="206" spans="1:13" ht="15" customHeight="1" x14ac:dyDescent="0.3">
      <c r="A206" s="109">
        <v>1966761</v>
      </c>
      <c r="B206" s="110">
        <v>44069768</v>
      </c>
      <c r="C206" s="110">
        <v>72</v>
      </c>
      <c r="D206" s="111" t="s">
        <v>50</v>
      </c>
      <c r="E206" s="109" t="s">
        <v>7</v>
      </c>
      <c r="F206" s="110" t="s">
        <v>5</v>
      </c>
      <c r="G206" s="112">
        <v>44344</v>
      </c>
      <c r="H206" s="110" t="s">
        <v>260</v>
      </c>
      <c r="I206" s="109" t="s">
        <v>470</v>
      </c>
      <c r="J206" s="113" t="s">
        <v>494</v>
      </c>
      <c r="K206" s="112">
        <v>44344</v>
      </c>
      <c r="L206" s="114">
        <v>6.6550925925925958E-2</v>
      </c>
      <c r="M206" s="110" t="s">
        <v>477</v>
      </c>
    </row>
    <row r="207" spans="1:13" ht="15" customHeight="1" x14ac:dyDescent="0.3">
      <c r="A207" s="109">
        <v>2463849</v>
      </c>
      <c r="B207" s="110">
        <v>45522178</v>
      </c>
      <c r="C207" s="110">
        <v>94</v>
      </c>
      <c r="D207" s="111" t="s">
        <v>29</v>
      </c>
      <c r="E207" s="109" t="s">
        <v>7</v>
      </c>
      <c r="F207" s="110" t="s">
        <v>5</v>
      </c>
      <c r="G207" s="112">
        <v>44289</v>
      </c>
      <c r="H207" s="110" t="s">
        <v>261</v>
      </c>
      <c r="I207" s="109" t="s">
        <v>471</v>
      </c>
      <c r="J207" s="113" t="s">
        <v>461</v>
      </c>
      <c r="K207" s="112">
        <v>44289</v>
      </c>
      <c r="L207" s="114">
        <v>0.87846064814814817</v>
      </c>
      <c r="M207" s="110" t="s">
        <v>477</v>
      </c>
    </row>
    <row r="208" spans="1:13" ht="15" customHeight="1" x14ac:dyDescent="0.3">
      <c r="A208" s="109">
        <v>6066902</v>
      </c>
      <c r="B208" s="110">
        <v>48061624</v>
      </c>
      <c r="C208" s="110">
        <v>81</v>
      </c>
      <c r="D208" s="111" t="s">
        <v>28</v>
      </c>
      <c r="E208" s="109" t="s">
        <v>7</v>
      </c>
      <c r="F208" s="110" t="s">
        <v>5</v>
      </c>
      <c r="G208" s="112">
        <v>44201</v>
      </c>
      <c r="H208" s="110" t="s">
        <v>262</v>
      </c>
      <c r="I208" s="109" t="s">
        <v>472</v>
      </c>
      <c r="J208" s="113" t="s">
        <v>461</v>
      </c>
      <c r="K208" s="112">
        <v>44201</v>
      </c>
      <c r="L208" s="114">
        <v>2.8125000000001066E-3</v>
      </c>
      <c r="M208" s="110" t="s">
        <v>477</v>
      </c>
    </row>
    <row r="209" spans="1:13" ht="15" customHeight="1" x14ac:dyDescent="0.3">
      <c r="A209" s="109">
        <v>4889700</v>
      </c>
      <c r="B209" s="110">
        <v>42753675</v>
      </c>
      <c r="C209" s="110">
        <v>58</v>
      </c>
      <c r="D209" s="111" t="s">
        <v>24</v>
      </c>
      <c r="E209" s="109" t="s">
        <v>7</v>
      </c>
      <c r="F209" s="110" t="s">
        <v>5</v>
      </c>
      <c r="G209" s="112">
        <v>44278</v>
      </c>
      <c r="H209" s="110" t="s">
        <v>263</v>
      </c>
      <c r="I209" s="109" t="s">
        <v>463</v>
      </c>
      <c r="J209" s="113" t="s">
        <v>52</v>
      </c>
      <c r="K209" s="112">
        <v>44278</v>
      </c>
      <c r="L209" s="114">
        <v>0.57497685185185188</v>
      </c>
      <c r="M209" s="110" t="s">
        <v>477</v>
      </c>
    </row>
    <row r="210" spans="1:13" ht="15" customHeight="1" x14ac:dyDescent="0.3">
      <c r="A210" s="109">
        <v>3493847</v>
      </c>
      <c r="B210" s="110">
        <v>41128079</v>
      </c>
      <c r="C210" s="110">
        <v>21</v>
      </c>
      <c r="D210" s="111" t="s">
        <v>29</v>
      </c>
      <c r="E210" s="109" t="s">
        <v>7</v>
      </c>
      <c r="F210" s="110" t="s">
        <v>5</v>
      </c>
      <c r="G210" s="112">
        <v>44535</v>
      </c>
      <c r="H210" s="110" t="s">
        <v>264</v>
      </c>
      <c r="I210" s="109" t="s">
        <v>463</v>
      </c>
      <c r="J210" s="113" t="s">
        <v>462</v>
      </c>
      <c r="K210" s="112"/>
      <c r="L210" s="114"/>
      <c r="M210" s="110" t="s">
        <v>477</v>
      </c>
    </row>
    <row r="211" spans="1:13" ht="15" customHeight="1" x14ac:dyDescent="0.3">
      <c r="A211" s="109">
        <v>1720042</v>
      </c>
      <c r="B211" s="110">
        <v>42038872</v>
      </c>
      <c r="C211" s="110">
        <v>41</v>
      </c>
      <c r="D211" s="111" t="s">
        <v>35</v>
      </c>
      <c r="E211" s="109" t="s">
        <v>7</v>
      </c>
      <c r="F211" s="110" t="s">
        <v>5</v>
      </c>
      <c r="G211" s="112">
        <v>44401</v>
      </c>
      <c r="H211" s="110" t="s">
        <v>265</v>
      </c>
      <c r="I211" s="109" t="s">
        <v>470</v>
      </c>
      <c r="J211" s="113" t="s">
        <v>457</v>
      </c>
      <c r="K211" s="112">
        <v>44401</v>
      </c>
      <c r="L211" s="114">
        <v>0.37099537037037045</v>
      </c>
      <c r="M211" s="110" t="s">
        <v>477</v>
      </c>
    </row>
    <row r="212" spans="1:13" ht="15" customHeight="1" x14ac:dyDescent="0.3">
      <c r="A212" s="109">
        <v>3455872</v>
      </c>
      <c r="B212" s="110">
        <v>41061166</v>
      </c>
      <c r="C212" s="110">
        <v>69</v>
      </c>
      <c r="D212" s="111" t="s">
        <v>27</v>
      </c>
      <c r="E212" s="109" t="s">
        <v>7</v>
      </c>
      <c r="F212" s="110" t="s">
        <v>5</v>
      </c>
      <c r="G212" s="112">
        <v>44253</v>
      </c>
      <c r="H212" s="110" t="s">
        <v>266</v>
      </c>
      <c r="I212" s="109" t="s">
        <v>473</v>
      </c>
      <c r="J212" s="113" t="s">
        <v>53</v>
      </c>
      <c r="K212" s="112">
        <v>44252</v>
      </c>
      <c r="L212" s="114">
        <v>0.91305555555555562</v>
      </c>
      <c r="M212" s="110" t="s">
        <v>478</v>
      </c>
    </row>
    <row r="213" spans="1:13" ht="15" customHeight="1" x14ac:dyDescent="0.3">
      <c r="A213" s="109">
        <v>6044867</v>
      </c>
      <c r="B213" s="110">
        <v>42866856</v>
      </c>
      <c r="C213" s="110">
        <v>92</v>
      </c>
      <c r="D213" s="111" t="s">
        <v>28</v>
      </c>
      <c r="E213" s="109" t="s">
        <v>7</v>
      </c>
      <c r="F213" s="110" t="s">
        <v>5</v>
      </c>
      <c r="G213" s="112">
        <v>44371</v>
      </c>
      <c r="H213" s="110" t="s">
        <v>267</v>
      </c>
      <c r="I213" s="109" t="s">
        <v>46</v>
      </c>
      <c r="J213" s="113" t="s">
        <v>16</v>
      </c>
      <c r="K213" s="112">
        <v>44371</v>
      </c>
      <c r="L213" s="114">
        <v>0.27637731481481481</v>
      </c>
      <c r="M213" s="110" t="s">
        <v>477</v>
      </c>
    </row>
    <row r="214" spans="1:13" ht="15" customHeight="1" x14ac:dyDescent="0.3">
      <c r="A214" s="109">
        <v>6868540</v>
      </c>
      <c r="B214" s="110">
        <v>43944215</v>
      </c>
      <c r="C214" s="110">
        <v>40</v>
      </c>
      <c r="D214" s="111" t="s">
        <v>49</v>
      </c>
      <c r="E214" s="109" t="s">
        <v>7</v>
      </c>
      <c r="F214" s="110" t="s">
        <v>5</v>
      </c>
      <c r="G214" s="112">
        <v>44535</v>
      </c>
      <c r="H214" s="110" t="s">
        <v>268</v>
      </c>
      <c r="I214" s="109" t="s">
        <v>466</v>
      </c>
      <c r="J214" s="113" t="s">
        <v>456</v>
      </c>
      <c r="K214" s="112">
        <v>44535</v>
      </c>
      <c r="L214" s="114">
        <v>0.57071759259259269</v>
      </c>
      <c r="M214" s="110" t="s">
        <v>477</v>
      </c>
    </row>
    <row r="215" spans="1:13" ht="15" customHeight="1" x14ac:dyDescent="0.3">
      <c r="A215" s="109">
        <v>5926429</v>
      </c>
      <c r="B215" s="110">
        <v>40829672</v>
      </c>
      <c r="C215" s="110">
        <v>21</v>
      </c>
      <c r="D215" s="111" t="s">
        <v>22</v>
      </c>
      <c r="E215" s="109" t="s">
        <v>7</v>
      </c>
      <c r="F215" s="110" t="s">
        <v>5</v>
      </c>
      <c r="G215" s="112">
        <v>44272</v>
      </c>
      <c r="H215" s="110" t="s">
        <v>269</v>
      </c>
      <c r="I215" s="109" t="s">
        <v>473</v>
      </c>
      <c r="J215" s="113" t="s">
        <v>461</v>
      </c>
      <c r="K215" s="112">
        <v>44272</v>
      </c>
      <c r="L215" s="114">
        <v>0.19127314814814814</v>
      </c>
      <c r="M215" s="110" t="s">
        <v>478</v>
      </c>
    </row>
    <row r="216" spans="1:13" ht="15" customHeight="1" x14ac:dyDescent="0.3">
      <c r="A216" s="109">
        <v>2357733</v>
      </c>
      <c r="B216" s="110">
        <v>49249179</v>
      </c>
      <c r="C216" s="110">
        <v>28</v>
      </c>
      <c r="D216" s="111" t="s">
        <v>19</v>
      </c>
      <c r="E216" s="109" t="s">
        <v>7</v>
      </c>
      <c r="F216" s="110" t="s">
        <v>5</v>
      </c>
      <c r="G216" s="112">
        <v>44251</v>
      </c>
      <c r="H216" s="110" t="s">
        <v>270</v>
      </c>
      <c r="I216" s="109" t="s">
        <v>463</v>
      </c>
      <c r="J216" s="113" t="s">
        <v>462</v>
      </c>
      <c r="K216" s="112"/>
      <c r="L216" s="114"/>
      <c r="M216" s="110" t="s">
        <v>477</v>
      </c>
    </row>
    <row r="217" spans="1:13" ht="15" customHeight="1" x14ac:dyDescent="0.3">
      <c r="A217" s="109">
        <v>4467389</v>
      </c>
      <c r="B217" s="110">
        <v>46517816</v>
      </c>
      <c r="C217" s="110">
        <v>95</v>
      </c>
      <c r="D217" s="111" t="s">
        <v>20</v>
      </c>
      <c r="E217" s="109" t="s">
        <v>7</v>
      </c>
      <c r="F217" s="110" t="s">
        <v>5</v>
      </c>
      <c r="G217" s="112">
        <v>44560</v>
      </c>
      <c r="H217" s="110" t="s">
        <v>271</v>
      </c>
      <c r="I217" s="109" t="s">
        <v>464</v>
      </c>
      <c r="J217" s="113" t="s">
        <v>461</v>
      </c>
      <c r="K217" s="112">
        <v>44560</v>
      </c>
      <c r="L217" s="114">
        <v>1.9444444444444445E-2</v>
      </c>
      <c r="M217" s="110" t="s">
        <v>478</v>
      </c>
    </row>
    <row r="218" spans="1:13" ht="15" customHeight="1" x14ac:dyDescent="0.3">
      <c r="A218" s="109">
        <v>7828933</v>
      </c>
      <c r="B218" s="110">
        <v>45695649</v>
      </c>
      <c r="C218" s="110">
        <v>20</v>
      </c>
      <c r="D218" s="111" t="s">
        <v>22</v>
      </c>
      <c r="E218" s="109" t="s">
        <v>7</v>
      </c>
      <c r="F218" s="110" t="s">
        <v>5</v>
      </c>
      <c r="G218" s="112">
        <v>44543</v>
      </c>
      <c r="H218" s="110" t="s">
        <v>272</v>
      </c>
      <c r="I218" s="109" t="s">
        <v>465</v>
      </c>
      <c r="J218" s="113" t="s">
        <v>16</v>
      </c>
      <c r="K218" s="112">
        <v>44542</v>
      </c>
      <c r="L218" s="114">
        <v>0.95446759259259262</v>
      </c>
      <c r="M218" s="110" t="s">
        <v>478</v>
      </c>
    </row>
    <row r="219" spans="1:13" ht="15" customHeight="1" x14ac:dyDescent="0.3">
      <c r="A219" s="109">
        <v>3764756</v>
      </c>
      <c r="B219" s="110">
        <v>44189763</v>
      </c>
      <c r="C219" s="110">
        <v>73</v>
      </c>
      <c r="D219" s="111" t="s">
        <v>19</v>
      </c>
      <c r="E219" s="109" t="s">
        <v>7</v>
      </c>
      <c r="F219" s="110" t="s">
        <v>5</v>
      </c>
      <c r="G219" s="112">
        <v>44245</v>
      </c>
      <c r="H219" s="110" t="s">
        <v>273</v>
      </c>
      <c r="I219" s="109" t="s">
        <v>463</v>
      </c>
      <c r="J219" s="113" t="s">
        <v>462</v>
      </c>
      <c r="K219" s="112"/>
      <c r="L219" s="114"/>
      <c r="M219" s="110" t="s">
        <v>477</v>
      </c>
    </row>
    <row r="220" spans="1:13" ht="15" customHeight="1" x14ac:dyDescent="0.3">
      <c r="A220" s="109">
        <v>6920448</v>
      </c>
      <c r="B220" s="110">
        <v>40540426</v>
      </c>
      <c r="C220" s="110">
        <v>31</v>
      </c>
      <c r="D220" s="111" t="s">
        <v>19</v>
      </c>
      <c r="E220" s="109" t="s">
        <v>7</v>
      </c>
      <c r="F220" s="110" t="s">
        <v>5</v>
      </c>
      <c r="G220" s="112">
        <v>44214</v>
      </c>
      <c r="H220" s="110" t="s">
        <v>274</v>
      </c>
      <c r="I220" s="109" t="s">
        <v>467</v>
      </c>
      <c r="J220" s="113" t="s">
        <v>56</v>
      </c>
      <c r="K220" s="112">
        <v>44213</v>
      </c>
      <c r="L220" s="114">
        <v>0.98395833333333327</v>
      </c>
      <c r="M220" s="110" t="s">
        <v>477</v>
      </c>
    </row>
    <row r="221" spans="1:13" ht="15" customHeight="1" x14ac:dyDescent="0.3">
      <c r="A221" s="109">
        <v>3613735</v>
      </c>
      <c r="B221" s="110">
        <v>41235023</v>
      </c>
      <c r="C221" s="110">
        <v>72</v>
      </c>
      <c r="D221" s="111" t="s">
        <v>19</v>
      </c>
      <c r="E221" s="109" t="s">
        <v>7</v>
      </c>
      <c r="F221" s="110" t="s">
        <v>5</v>
      </c>
      <c r="G221" s="112">
        <v>44546</v>
      </c>
      <c r="H221" s="110" t="s">
        <v>275</v>
      </c>
      <c r="I221" s="109" t="s">
        <v>463</v>
      </c>
      <c r="J221" s="113" t="s">
        <v>494</v>
      </c>
      <c r="K221" s="112">
        <v>44546</v>
      </c>
      <c r="L221" s="114">
        <v>0.67206018518518507</v>
      </c>
      <c r="M221" s="110" t="s">
        <v>477</v>
      </c>
    </row>
    <row r="222" spans="1:13" ht="15" customHeight="1" x14ac:dyDescent="0.3">
      <c r="A222" s="109">
        <v>4941037</v>
      </c>
      <c r="B222" s="110">
        <v>47305049</v>
      </c>
      <c r="C222" s="110">
        <v>22</v>
      </c>
      <c r="D222" s="111" t="s">
        <v>22</v>
      </c>
      <c r="E222" s="109" t="s">
        <v>7</v>
      </c>
      <c r="F222" s="110" t="s">
        <v>5</v>
      </c>
      <c r="G222" s="112">
        <v>44357</v>
      </c>
      <c r="H222" s="110" t="s">
        <v>276</v>
      </c>
      <c r="I222" s="109" t="s">
        <v>471</v>
      </c>
      <c r="J222" s="113" t="s">
        <v>460</v>
      </c>
      <c r="K222" s="112">
        <v>44357</v>
      </c>
      <c r="L222" s="114">
        <v>0.65983796296296293</v>
      </c>
      <c r="M222" s="110" t="s">
        <v>477</v>
      </c>
    </row>
    <row r="223" spans="1:13" ht="15" customHeight="1" x14ac:dyDescent="0.3">
      <c r="A223" s="109">
        <v>8737032</v>
      </c>
      <c r="B223" s="110">
        <v>46322409</v>
      </c>
      <c r="C223" s="110">
        <v>21</v>
      </c>
      <c r="D223" s="111" t="s">
        <v>19</v>
      </c>
      <c r="E223" s="109" t="s">
        <v>7</v>
      </c>
      <c r="F223" s="110" t="s">
        <v>5</v>
      </c>
      <c r="G223" s="112">
        <v>44425</v>
      </c>
      <c r="H223" s="110" t="s">
        <v>277</v>
      </c>
      <c r="I223" s="109" t="s">
        <v>474</v>
      </c>
      <c r="J223" s="113" t="s">
        <v>460</v>
      </c>
      <c r="K223" s="112">
        <v>44425</v>
      </c>
      <c r="L223" s="114">
        <v>0.83619212962962952</v>
      </c>
      <c r="M223" s="110" t="s">
        <v>477</v>
      </c>
    </row>
    <row r="224" spans="1:13" ht="15" customHeight="1" x14ac:dyDescent="0.3">
      <c r="A224" s="109">
        <v>1886878</v>
      </c>
      <c r="B224" s="110">
        <v>41454695</v>
      </c>
      <c r="C224" s="110">
        <v>28</v>
      </c>
      <c r="D224" s="111" t="s">
        <v>31</v>
      </c>
      <c r="E224" s="109" t="s">
        <v>7</v>
      </c>
      <c r="F224" s="110" t="s">
        <v>5</v>
      </c>
      <c r="G224" s="112">
        <v>44352</v>
      </c>
      <c r="H224" s="110" t="s">
        <v>278</v>
      </c>
      <c r="I224" s="109" t="s">
        <v>466</v>
      </c>
      <c r="J224" s="113" t="s">
        <v>456</v>
      </c>
      <c r="K224" s="112">
        <v>44352</v>
      </c>
      <c r="L224" s="114">
        <v>0.16113425925925925</v>
      </c>
      <c r="M224" s="110" t="s">
        <v>478</v>
      </c>
    </row>
    <row r="225" spans="1:13" ht="15" customHeight="1" x14ac:dyDescent="0.3">
      <c r="A225" s="109">
        <v>7850961</v>
      </c>
      <c r="B225" s="110">
        <v>46999059</v>
      </c>
      <c r="C225" s="110">
        <v>31</v>
      </c>
      <c r="D225" s="111" t="s">
        <v>21</v>
      </c>
      <c r="E225" s="109" t="s">
        <v>7</v>
      </c>
      <c r="F225" s="110" t="s">
        <v>5</v>
      </c>
      <c r="G225" s="112">
        <v>44468</v>
      </c>
      <c r="H225" s="110" t="s">
        <v>279</v>
      </c>
      <c r="I225" s="109" t="s">
        <v>463</v>
      </c>
      <c r="J225" s="113" t="s">
        <v>457</v>
      </c>
      <c r="K225" s="112">
        <v>44467</v>
      </c>
      <c r="L225" s="114">
        <v>0.96564814814814814</v>
      </c>
      <c r="M225" s="110" t="s">
        <v>477</v>
      </c>
    </row>
    <row r="226" spans="1:13" ht="15" customHeight="1" x14ac:dyDescent="0.3">
      <c r="A226" s="109">
        <v>4531061</v>
      </c>
      <c r="B226" s="110">
        <v>41367438</v>
      </c>
      <c r="C226" s="110">
        <v>49</v>
      </c>
      <c r="D226" s="111" t="s">
        <v>19</v>
      </c>
      <c r="E226" s="109" t="s">
        <v>7</v>
      </c>
      <c r="F226" s="110" t="s">
        <v>5</v>
      </c>
      <c r="G226" s="112">
        <v>44333</v>
      </c>
      <c r="H226" s="110" t="s">
        <v>280</v>
      </c>
      <c r="I226" s="109" t="s">
        <v>463</v>
      </c>
      <c r="J226" s="113" t="s">
        <v>456</v>
      </c>
      <c r="K226" s="112">
        <v>44333</v>
      </c>
      <c r="L226" s="114">
        <v>0.23996527777777776</v>
      </c>
      <c r="M226" s="110" t="s">
        <v>477</v>
      </c>
    </row>
    <row r="227" spans="1:13" ht="15" customHeight="1" x14ac:dyDescent="0.3">
      <c r="A227" s="109">
        <v>1047084</v>
      </c>
      <c r="B227" s="110">
        <v>40655284</v>
      </c>
      <c r="C227" s="110">
        <v>83</v>
      </c>
      <c r="D227" s="111" t="s">
        <v>21</v>
      </c>
      <c r="E227" s="109" t="s">
        <v>7</v>
      </c>
      <c r="F227" s="110" t="s">
        <v>5</v>
      </c>
      <c r="G227" s="112">
        <v>44407</v>
      </c>
      <c r="H227" s="110" t="s">
        <v>281</v>
      </c>
      <c r="I227" s="109" t="s">
        <v>470</v>
      </c>
      <c r="J227" s="113" t="s">
        <v>55</v>
      </c>
      <c r="K227" s="112">
        <v>44407</v>
      </c>
      <c r="L227" s="114">
        <v>0.59759259259259256</v>
      </c>
      <c r="M227" s="110" t="s">
        <v>477</v>
      </c>
    </row>
    <row r="228" spans="1:13" ht="15" customHeight="1" x14ac:dyDescent="0.3">
      <c r="A228" s="109">
        <v>8283437</v>
      </c>
      <c r="B228" s="110">
        <v>44337707</v>
      </c>
      <c r="C228" s="110">
        <v>74</v>
      </c>
      <c r="D228" s="111" t="s">
        <v>29</v>
      </c>
      <c r="E228" s="109" t="s">
        <v>7</v>
      </c>
      <c r="F228" s="110" t="s">
        <v>5</v>
      </c>
      <c r="G228" s="112">
        <v>44494</v>
      </c>
      <c r="H228" s="110" t="s">
        <v>282</v>
      </c>
      <c r="I228" s="109" t="s">
        <v>46</v>
      </c>
      <c r="J228" s="113" t="s">
        <v>494</v>
      </c>
      <c r="K228" s="112">
        <v>44494</v>
      </c>
      <c r="L228" s="114">
        <v>0.49594907407407401</v>
      </c>
      <c r="M228" s="110" t="s">
        <v>477</v>
      </c>
    </row>
    <row r="229" spans="1:13" ht="15" customHeight="1" x14ac:dyDescent="0.3">
      <c r="A229" s="109">
        <v>5913029</v>
      </c>
      <c r="B229" s="110">
        <v>44315353</v>
      </c>
      <c r="C229" s="110">
        <v>68</v>
      </c>
      <c r="D229" s="111" t="s">
        <v>24</v>
      </c>
      <c r="E229" s="109" t="s">
        <v>7</v>
      </c>
      <c r="F229" s="110" t="s">
        <v>5</v>
      </c>
      <c r="G229" s="112">
        <v>44375</v>
      </c>
      <c r="H229" s="110" t="s">
        <v>283</v>
      </c>
      <c r="I229" s="109" t="s">
        <v>466</v>
      </c>
      <c r="J229" s="113" t="s">
        <v>52</v>
      </c>
      <c r="K229" s="112">
        <v>44375</v>
      </c>
      <c r="L229" s="114">
        <v>0.51556712962962969</v>
      </c>
      <c r="M229" s="110" t="s">
        <v>478</v>
      </c>
    </row>
    <row r="230" spans="1:13" ht="15" customHeight="1" x14ac:dyDescent="0.3">
      <c r="A230" s="109">
        <v>2673789</v>
      </c>
      <c r="B230" s="110">
        <v>41195028</v>
      </c>
      <c r="C230" s="110">
        <v>91</v>
      </c>
      <c r="D230" s="111" t="s">
        <v>22</v>
      </c>
      <c r="E230" s="109" t="s">
        <v>7</v>
      </c>
      <c r="F230" s="110" t="s">
        <v>5</v>
      </c>
      <c r="G230" s="112">
        <v>44418</v>
      </c>
      <c r="H230" s="110" t="s">
        <v>284</v>
      </c>
      <c r="I230" s="109" t="s">
        <v>466</v>
      </c>
      <c r="J230" s="113" t="s">
        <v>53</v>
      </c>
      <c r="K230" s="112">
        <v>44418</v>
      </c>
      <c r="L230" s="114">
        <v>0.16864583333333344</v>
      </c>
      <c r="M230" s="110" t="s">
        <v>478</v>
      </c>
    </row>
    <row r="231" spans="1:13" ht="15" customHeight="1" x14ac:dyDescent="0.3">
      <c r="A231" s="109">
        <v>8458539</v>
      </c>
      <c r="B231" s="110">
        <v>41697255</v>
      </c>
      <c r="C231" s="110">
        <v>63</v>
      </c>
      <c r="D231" s="111" t="s">
        <v>31</v>
      </c>
      <c r="E231" s="109" t="s">
        <v>7</v>
      </c>
      <c r="F231" s="110" t="s">
        <v>5</v>
      </c>
      <c r="G231" s="112">
        <v>44368</v>
      </c>
      <c r="H231" s="110" t="s">
        <v>285</v>
      </c>
      <c r="I231" s="109" t="s">
        <v>470</v>
      </c>
      <c r="J231" s="113" t="s">
        <v>52</v>
      </c>
      <c r="K231" s="112">
        <v>44368</v>
      </c>
      <c r="L231" s="114">
        <v>0.49653935185185188</v>
      </c>
      <c r="M231" s="110" t="s">
        <v>477</v>
      </c>
    </row>
    <row r="232" spans="1:13" ht="15" customHeight="1" x14ac:dyDescent="0.3">
      <c r="A232" s="109">
        <v>2401032</v>
      </c>
      <c r="B232" s="110">
        <v>48777671</v>
      </c>
      <c r="C232" s="110">
        <v>94</v>
      </c>
      <c r="D232" s="111" t="s">
        <v>18</v>
      </c>
      <c r="E232" s="109" t="s">
        <v>7</v>
      </c>
      <c r="F232" s="110" t="s">
        <v>5</v>
      </c>
      <c r="G232" s="112">
        <v>44509</v>
      </c>
      <c r="H232" s="110" t="s">
        <v>286</v>
      </c>
      <c r="I232" s="109" t="s">
        <v>471</v>
      </c>
      <c r="J232" s="113" t="s">
        <v>52</v>
      </c>
      <c r="K232" s="112">
        <v>44509</v>
      </c>
      <c r="L232" s="114">
        <v>0.52030092592592592</v>
      </c>
      <c r="M232" s="110" t="s">
        <v>477</v>
      </c>
    </row>
    <row r="233" spans="1:13" ht="15" customHeight="1" x14ac:dyDescent="0.3">
      <c r="A233" s="109">
        <v>5232580</v>
      </c>
      <c r="B233" s="110">
        <v>45471688</v>
      </c>
      <c r="C233" s="110">
        <v>65</v>
      </c>
      <c r="D233" s="111" t="s">
        <v>18</v>
      </c>
      <c r="E233" s="109" t="s">
        <v>7</v>
      </c>
      <c r="F233" s="110" t="s">
        <v>5</v>
      </c>
      <c r="G233" s="112">
        <v>44522</v>
      </c>
      <c r="H233" s="110" t="s">
        <v>287</v>
      </c>
      <c r="I233" s="109" t="s">
        <v>471</v>
      </c>
      <c r="J233" s="113" t="s">
        <v>56</v>
      </c>
      <c r="K233" s="112">
        <v>44522</v>
      </c>
      <c r="L233" s="114">
        <v>4.0509259259259259E-2</v>
      </c>
      <c r="M233" s="110" t="s">
        <v>477</v>
      </c>
    </row>
    <row r="234" spans="1:13" ht="15" customHeight="1" x14ac:dyDescent="0.3">
      <c r="A234" s="109">
        <v>2089975</v>
      </c>
      <c r="B234" s="110">
        <v>47899216</v>
      </c>
      <c r="C234" s="110">
        <v>88</v>
      </c>
      <c r="D234" s="111" t="s">
        <v>51</v>
      </c>
      <c r="E234" s="109" t="s">
        <v>7</v>
      </c>
      <c r="F234" s="110" t="s">
        <v>5</v>
      </c>
      <c r="G234" s="112">
        <v>44402</v>
      </c>
      <c r="H234" s="110" t="s">
        <v>288</v>
      </c>
      <c r="I234" s="109" t="s">
        <v>471</v>
      </c>
      <c r="J234" s="113" t="s">
        <v>15</v>
      </c>
      <c r="K234" s="112">
        <v>44402</v>
      </c>
      <c r="L234" s="114">
        <v>4.0046296296296191E-2</v>
      </c>
      <c r="M234" s="110" t="s">
        <v>477</v>
      </c>
    </row>
    <row r="235" spans="1:13" ht="15" customHeight="1" x14ac:dyDescent="0.3">
      <c r="A235" s="109">
        <v>6664956</v>
      </c>
      <c r="B235" s="110">
        <v>41125630</v>
      </c>
      <c r="C235" s="110">
        <v>98</v>
      </c>
      <c r="D235" s="111" t="s">
        <v>22</v>
      </c>
      <c r="E235" s="109" t="s">
        <v>7</v>
      </c>
      <c r="F235" s="110" t="s">
        <v>5</v>
      </c>
      <c r="G235" s="112">
        <v>44310</v>
      </c>
      <c r="H235" s="110" t="s">
        <v>289</v>
      </c>
      <c r="I235" s="109" t="s">
        <v>466</v>
      </c>
      <c r="J235" s="113" t="s">
        <v>462</v>
      </c>
      <c r="K235" s="112"/>
      <c r="L235" s="114"/>
      <c r="M235" s="110" t="s">
        <v>477</v>
      </c>
    </row>
    <row r="236" spans="1:13" ht="15" customHeight="1" x14ac:dyDescent="0.3">
      <c r="A236" s="109">
        <v>7257866</v>
      </c>
      <c r="B236" s="110">
        <v>46301626</v>
      </c>
      <c r="C236" s="110">
        <v>55</v>
      </c>
      <c r="D236" s="111" t="s">
        <v>51</v>
      </c>
      <c r="E236" s="109" t="s">
        <v>7</v>
      </c>
      <c r="F236" s="110" t="s">
        <v>5</v>
      </c>
      <c r="G236" s="112">
        <v>44413</v>
      </c>
      <c r="H236" s="110" t="s">
        <v>290</v>
      </c>
      <c r="I236" s="109" t="s">
        <v>46</v>
      </c>
      <c r="J236" s="113" t="s">
        <v>15</v>
      </c>
      <c r="K236" s="112">
        <v>44413</v>
      </c>
      <c r="L236" s="114">
        <v>0.19064814814814818</v>
      </c>
      <c r="M236" s="110" t="s">
        <v>477</v>
      </c>
    </row>
    <row r="237" spans="1:13" ht="15" customHeight="1" x14ac:dyDescent="0.3">
      <c r="A237" s="109">
        <v>1385604</v>
      </c>
      <c r="B237" s="110">
        <v>45733777</v>
      </c>
      <c r="C237" s="110">
        <v>74</v>
      </c>
      <c r="D237" s="111" t="s">
        <v>25</v>
      </c>
      <c r="E237" s="109" t="s">
        <v>7</v>
      </c>
      <c r="F237" s="110" t="s">
        <v>5</v>
      </c>
      <c r="G237" s="112">
        <v>44554</v>
      </c>
      <c r="H237" s="110" t="s">
        <v>291</v>
      </c>
      <c r="I237" s="109" t="s">
        <v>463</v>
      </c>
      <c r="J237" s="113" t="s">
        <v>462</v>
      </c>
      <c r="K237" s="112"/>
      <c r="L237" s="114"/>
      <c r="M237" s="110" t="s">
        <v>477</v>
      </c>
    </row>
    <row r="238" spans="1:13" ht="15" customHeight="1" x14ac:dyDescent="0.3">
      <c r="A238" s="109">
        <v>4827327</v>
      </c>
      <c r="B238" s="110">
        <v>43295226</v>
      </c>
      <c r="C238" s="110">
        <v>84</v>
      </c>
      <c r="D238" s="111" t="s">
        <v>50</v>
      </c>
      <c r="E238" s="109" t="s">
        <v>7</v>
      </c>
      <c r="F238" s="110" t="s">
        <v>5</v>
      </c>
      <c r="G238" s="112">
        <v>44509</v>
      </c>
      <c r="H238" s="110" t="s">
        <v>292</v>
      </c>
      <c r="I238" s="109" t="s">
        <v>464</v>
      </c>
      <c r="J238" s="113" t="s">
        <v>457</v>
      </c>
      <c r="K238" s="112">
        <v>44509</v>
      </c>
      <c r="L238" s="114">
        <v>6.1458333333333337E-2</v>
      </c>
      <c r="M238" s="110" t="s">
        <v>477</v>
      </c>
    </row>
    <row r="239" spans="1:13" ht="15" customHeight="1" x14ac:dyDescent="0.3">
      <c r="A239" s="109">
        <v>4879788</v>
      </c>
      <c r="B239" s="110">
        <v>46540362</v>
      </c>
      <c r="C239" s="110">
        <v>86</v>
      </c>
      <c r="D239" s="111" t="s">
        <v>29</v>
      </c>
      <c r="E239" s="109" t="s">
        <v>7</v>
      </c>
      <c r="F239" s="110" t="s">
        <v>5</v>
      </c>
      <c r="G239" s="112">
        <v>44477</v>
      </c>
      <c r="H239" s="110" t="s">
        <v>293</v>
      </c>
      <c r="I239" s="109" t="s">
        <v>465</v>
      </c>
      <c r="J239" s="113" t="s">
        <v>459</v>
      </c>
      <c r="K239" s="112">
        <v>44251</v>
      </c>
      <c r="L239" s="114">
        <v>0.17987268518518518</v>
      </c>
      <c r="M239" s="110" t="s">
        <v>477</v>
      </c>
    </row>
    <row r="240" spans="1:13" ht="15" customHeight="1" x14ac:dyDescent="0.3">
      <c r="A240" s="109">
        <v>3717417</v>
      </c>
      <c r="B240" s="110">
        <v>43771120</v>
      </c>
      <c r="C240" s="110">
        <v>80</v>
      </c>
      <c r="D240" s="111" t="s">
        <v>20</v>
      </c>
      <c r="E240" s="109" t="s">
        <v>7</v>
      </c>
      <c r="F240" s="110" t="s">
        <v>5</v>
      </c>
      <c r="G240" s="112">
        <v>44315</v>
      </c>
      <c r="H240" s="110" t="s">
        <v>294</v>
      </c>
      <c r="I240" s="109" t="s">
        <v>475</v>
      </c>
      <c r="J240" s="113" t="s">
        <v>15</v>
      </c>
      <c r="K240" s="112">
        <v>44315</v>
      </c>
      <c r="L240" s="114">
        <v>0.32074074074074072</v>
      </c>
      <c r="M240" s="110" t="s">
        <v>477</v>
      </c>
    </row>
    <row r="241" spans="1:13" ht="15" customHeight="1" x14ac:dyDescent="0.3">
      <c r="A241" s="109">
        <v>5896855</v>
      </c>
      <c r="B241" s="110">
        <v>48617526</v>
      </c>
      <c r="C241" s="110">
        <v>95</v>
      </c>
      <c r="D241" s="111" t="s">
        <v>22</v>
      </c>
      <c r="E241" s="109" t="s">
        <v>7</v>
      </c>
      <c r="F241" s="110" t="s">
        <v>5</v>
      </c>
      <c r="G241" s="112">
        <v>44507</v>
      </c>
      <c r="H241" s="110" t="s">
        <v>295</v>
      </c>
      <c r="I241" s="109" t="s">
        <v>471</v>
      </c>
      <c r="J241" s="113" t="s">
        <v>456</v>
      </c>
      <c r="K241" s="112">
        <v>44507</v>
      </c>
      <c r="L241" s="114">
        <v>0.76618055555555564</v>
      </c>
      <c r="M241" s="110" t="s">
        <v>477</v>
      </c>
    </row>
    <row r="242" spans="1:13" ht="15" customHeight="1" x14ac:dyDescent="0.3">
      <c r="A242" s="109">
        <v>5364739</v>
      </c>
      <c r="B242" s="110">
        <v>49947179</v>
      </c>
      <c r="C242" s="110">
        <v>25</v>
      </c>
      <c r="D242" s="111" t="s">
        <v>49</v>
      </c>
      <c r="E242" s="109" t="s">
        <v>7</v>
      </c>
      <c r="F242" s="110" t="s">
        <v>5</v>
      </c>
      <c r="G242" s="112">
        <v>44464</v>
      </c>
      <c r="H242" s="110" t="s">
        <v>296</v>
      </c>
      <c r="I242" s="109" t="s">
        <v>472</v>
      </c>
      <c r="J242" s="113" t="s">
        <v>56</v>
      </c>
      <c r="K242" s="112">
        <v>44464</v>
      </c>
      <c r="L242" s="114">
        <v>9.3634259259259278E-2</v>
      </c>
      <c r="M242" s="110" t="s">
        <v>477</v>
      </c>
    </row>
    <row r="243" spans="1:13" ht="15" customHeight="1" x14ac:dyDescent="0.3">
      <c r="A243" s="109">
        <v>5583095</v>
      </c>
      <c r="B243" s="110">
        <v>46200317</v>
      </c>
      <c r="C243" s="110">
        <v>18</v>
      </c>
      <c r="D243" s="111" t="s">
        <v>24</v>
      </c>
      <c r="E243" s="109" t="s">
        <v>7</v>
      </c>
      <c r="F243" s="110" t="s">
        <v>5</v>
      </c>
      <c r="G243" s="112">
        <v>44531</v>
      </c>
      <c r="H243" s="110" t="s">
        <v>297</v>
      </c>
      <c r="I243" s="109" t="s">
        <v>468</v>
      </c>
      <c r="J243" s="113" t="s">
        <v>462</v>
      </c>
      <c r="K243" s="112"/>
      <c r="L243" s="114"/>
      <c r="M243" s="110" t="s">
        <v>477</v>
      </c>
    </row>
    <row r="244" spans="1:13" ht="15" customHeight="1" x14ac:dyDescent="0.3">
      <c r="A244" s="109">
        <v>7806328</v>
      </c>
      <c r="B244" s="110">
        <v>41244547</v>
      </c>
      <c r="C244" s="110">
        <v>69</v>
      </c>
      <c r="D244" s="111" t="s">
        <v>29</v>
      </c>
      <c r="E244" s="109" t="s">
        <v>7</v>
      </c>
      <c r="F244" s="110" t="s">
        <v>5</v>
      </c>
      <c r="G244" s="112">
        <v>44374</v>
      </c>
      <c r="H244" s="110" t="s">
        <v>298</v>
      </c>
      <c r="I244" s="109" t="s">
        <v>473</v>
      </c>
      <c r="J244" s="113" t="s">
        <v>15</v>
      </c>
      <c r="K244" s="112">
        <v>44374</v>
      </c>
      <c r="L244" s="114">
        <v>0.56483796296296296</v>
      </c>
      <c r="M244" s="110" t="s">
        <v>478</v>
      </c>
    </row>
    <row r="245" spans="1:13" ht="15" customHeight="1" x14ac:dyDescent="0.3">
      <c r="A245" s="109">
        <v>4906220</v>
      </c>
      <c r="B245" s="110">
        <v>42447896</v>
      </c>
      <c r="C245" s="110">
        <v>40</v>
      </c>
      <c r="D245" s="111" t="s">
        <v>24</v>
      </c>
      <c r="E245" s="109" t="s">
        <v>7</v>
      </c>
      <c r="F245" s="110" t="s">
        <v>5</v>
      </c>
      <c r="G245" s="112">
        <v>44251</v>
      </c>
      <c r="H245" s="110" t="s">
        <v>299</v>
      </c>
      <c r="I245" s="109" t="s">
        <v>470</v>
      </c>
      <c r="J245" s="113" t="s">
        <v>56</v>
      </c>
      <c r="K245" s="112">
        <v>44251</v>
      </c>
      <c r="L245" s="114">
        <v>4.6296296296296293E-4</v>
      </c>
      <c r="M245" s="110" t="s">
        <v>477</v>
      </c>
    </row>
    <row r="246" spans="1:13" ht="15" customHeight="1" x14ac:dyDescent="0.3">
      <c r="A246" s="109">
        <v>2894712</v>
      </c>
      <c r="B246" s="110">
        <v>43552290</v>
      </c>
      <c r="C246" s="110">
        <v>86</v>
      </c>
      <c r="D246" s="111" t="s">
        <v>51</v>
      </c>
      <c r="E246" s="109" t="s">
        <v>7</v>
      </c>
      <c r="F246" s="110" t="s">
        <v>5</v>
      </c>
      <c r="G246" s="112">
        <v>44381</v>
      </c>
      <c r="H246" s="110" t="s">
        <v>300</v>
      </c>
      <c r="I246" s="109" t="s">
        <v>46</v>
      </c>
      <c r="J246" s="113" t="s">
        <v>53</v>
      </c>
      <c r="K246" s="112">
        <v>44381</v>
      </c>
      <c r="L246" s="114">
        <v>0.5060069444444445</v>
      </c>
      <c r="M246" s="110" t="s">
        <v>477</v>
      </c>
    </row>
    <row r="247" spans="1:13" ht="15" customHeight="1" x14ac:dyDescent="0.3">
      <c r="A247" s="109">
        <v>4291680</v>
      </c>
      <c r="B247" s="110">
        <v>43870883</v>
      </c>
      <c r="C247" s="110">
        <v>98</v>
      </c>
      <c r="D247" s="111" t="s">
        <v>50</v>
      </c>
      <c r="E247" s="109" t="s">
        <v>7</v>
      </c>
      <c r="F247" s="110" t="s">
        <v>5</v>
      </c>
      <c r="G247" s="112">
        <v>44206</v>
      </c>
      <c r="H247" s="110" t="s">
        <v>301</v>
      </c>
      <c r="I247" s="109" t="s">
        <v>464</v>
      </c>
      <c r="J247" s="113" t="s">
        <v>459</v>
      </c>
      <c r="K247" s="112">
        <v>44245</v>
      </c>
      <c r="L247" s="114">
        <v>1.9178240740740742E-2</v>
      </c>
      <c r="M247" s="110" t="s">
        <v>477</v>
      </c>
    </row>
    <row r="248" spans="1:13" ht="15" customHeight="1" x14ac:dyDescent="0.3">
      <c r="A248" s="109">
        <v>4451108</v>
      </c>
      <c r="B248" s="110">
        <v>49549090</v>
      </c>
      <c r="C248" s="110">
        <v>23</v>
      </c>
      <c r="D248" s="111" t="s">
        <v>50</v>
      </c>
      <c r="E248" s="109" t="s">
        <v>7</v>
      </c>
      <c r="F248" s="110" t="s">
        <v>5</v>
      </c>
      <c r="G248" s="112">
        <v>44284</v>
      </c>
      <c r="H248" s="110" t="s">
        <v>302</v>
      </c>
      <c r="I248" s="109" t="s">
        <v>473</v>
      </c>
      <c r="J248" s="113" t="s">
        <v>462</v>
      </c>
      <c r="K248" s="112"/>
      <c r="L248" s="114"/>
      <c r="M248" s="110" t="s">
        <v>477</v>
      </c>
    </row>
    <row r="249" spans="1:13" ht="15" customHeight="1" x14ac:dyDescent="0.3">
      <c r="A249" s="109">
        <v>4883419</v>
      </c>
      <c r="B249" s="110">
        <v>40555417</v>
      </c>
      <c r="C249" s="110">
        <v>44</v>
      </c>
      <c r="D249" s="111" t="s">
        <v>31</v>
      </c>
      <c r="E249" s="109" t="s">
        <v>7</v>
      </c>
      <c r="F249" s="110" t="s">
        <v>5</v>
      </c>
      <c r="G249" s="112">
        <v>44204</v>
      </c>
      <c r="H249" s="110" t="s">
        <v>303</v>
      </c>
      <c r="I249" s="109" t="s">
        <v>473</v>
      </c>
      <c r="J249" s="113" t="s">
        <v>56</v>
      </c>
      <c r="K249" s="112">
        <v>44204</v>
      </c>
      <c r="L249" s="114">
        <v>7.5104166666666639E-2</v>
      </c>
      <c r="M249" s="110" t="s">
        <v>477</v>
      </c>
    </row>
    <row r="250" spans="1:13" ht="15" customHeight="1" x14ac:dyDescent="0.3">
      <c r="A250" s="109">
        <v>5165005</v>
      </c>
      <c r="B250" s="110">
        <v>43992566</v>
      </c>
      <c r="C250" s="110">
        <v>73</v>
      </c>
      <c r="D250" s="111" t="s">
        <v>28</v>
      </c>
      <c r="E250" s="109" t="s">
        <v>7</v>
      </c>
      <c r="F250" s="110" t="s">
        <v>5</v>
      </c>
      <c r="G250" s="112">
        <v>44422</v>
      </c>
      <c r="H250" s="110" t="s">
        <v>304</v>
      </c>
      <c r="I250" s="109" t="s">
        <v>475</v>
      </c>
      <c r="J250" s="113" t="s">
        <v>461</v>
      </c>
      <c r="K250" s="112">
        <v>44422</v>
      </c>
      <c r="L250" s="114">
        <v>2.4398148148148169E-2</v>
      </c>
      <c r="M250" s="110" t="s">
        <v>477</v>
      </c>
    </row>
    <row r="251" spans="1:13" ht="15" customHeight="1" x14ac:dyDescent="0.3">
      <c r="A251" s="109">
        <v>3349013</v>
      </c>
      <c r="B251" s="110">
        <v>47812062</v>
      </c>
      <c r="C251" s="110">
        <v>81</v>
      </c>
      <c r="D251" s="111" t="s">
        <v>19</v>
      </c>
      <c r="E251" s="109" t="s">
        <v>7</v>
      </c>
      <c r="F251" s="110" t="s">
        <v>5</v>
      </c>
      <c r="G251" s="112">
        <v>44301</v>
      </c>
      <c r="H251" s="110" t="s">
        <v>305</v>
      </c>
      <c r="I251" s="109" t="s">
        <v>466</v>
      </c>
      <c r="J251" s="113" t="s">
        <v>457</v>
      </c>
      <c r="K251" s="112">
        <v>44301</v>
      </c>
      <c r="L251" s="114">
        <v>7.3148148148148148E-3</v>
      </c>
      <c r="M251" s="110" t="s">
        <v>477</v>
      </c>
    </row>
    <row r="252" spans="1:13" ht="15" customHeight="1" x14ac:dyDescent="0.3">
      <c r="A252" s="109">
        <v>5487394</v>
      </c>
      <c r="B252" s="110">
        <v>41215209</v>
      </c>
      <c r="C252" s="110">
        <v>17</v>
      </c>
      <c r="D252" s="111" t="s">
        <v>24</v>
      </c>
      <c r="E252" s="109" t="s">
        <v>7</v>
      </c>
      <c r="F252" s="110" t="s">
        <v>5</v>
      </c>
      <c r="G252" s="112">
        <v>44228</v>
      </c>
      <c r="H252" s="110" t="s">
        <v>306</v>
      </c>
      <c r="I252" s="109" t="s">
        <v>468</v>
      </c>
      <c r="J252" s="113" t="s">
        <v>16</v>
      </c>
      <c r="K252" s="112">
        <v>44228</v>
      </c>
      <c r="L252" s="114">
        <v>6.4293981481481355E-2</v>
      </c>
      <c r="M252" s="110" t="s">
        <v>477</v>
      </c>
    </row>
    <row r="253" spans="1:13" ht="15" customHeight="1" x14ac:dyDescent="0.3">
      <c r="A253" s="109">
        <v>8014520</v>
      </c>
      <c r="B253" s="110">
        <v>42099760</v>
      </c>
      <c r="C253" s="110">
        <v>95</v>
      </c>
      <c r="D253" s="111" t="s">
        <v>22</v>
      </c>
      <c r="E253" s="109" t="s">
        <v>7</v>
      </c>
      <c r="F253" s="110" t="s">
        <v>5</v>
      </c>
      <c r="G253" s="112">
        <v>44197</v>
      </c>
      <c r="H253" s="110" t="s">
        <v>307</v>
      </c>
      <c r="I253" s="109" t="s">
        <v>471</v>
      </c>
      <c r="J253" s="113" t="s">
        <v>55</v>
      </c>
      <c r="K253" s="112">
        <v>44197</v>
      </c>
      <c r="L253" s="114">
        <v>1.0937500000000001E-2</v>
      </c>
      <c r="M253" s="110" t="s">
        <v>477</v>
      </c>
    </row>
    <row r="254" spans="1:13" ht="15" customHeight="1" x14ac:dyDescent="0.3">
      <c r="A254" s="109">
        <v>8870952</v>
      </c>
      <c r="B254" s="110">
        <v>40741782</v>
      </c>
      <c r="C254" s="110">
        <v>76</v>
      </c>
      <c r="D254" s="111" t="s">
        <v>32</v>
      </c>
      <c r="E254" s="109" t="s">
        <v>7</v>
      </c>
      <c r="F254" s="110" t="s">
        <v>5</v>
      </c>
      <c r="G254" s="112">
        <v>44391</v>
      </c>
      <c r="H254" s="110" t="s">
        <v>308</v>
      </c>
      <c r="I254" s="109" t="s">
        <v>470</v>
      </c>
      <c r="J254" s="113" t="s">
        <v>462</v>
      </c>
      <c r="K254" s="112"/>
      <c r="L254" s="114"/>
      <c r="M254" s="110" t="s">
        <v>477</v>
      </c>
    </row>
    <row r="255" spans="1:13" ht="15" customHeight="1" x14ac:dyDescent="0.3">
      <c r="A255" s="109">
        <v>6615825</v>
      </c>
      <c r="B255" s="110">
        <v>40530993</v>
      </c>
      <c r="C255" s="110">
        <v>56</v>
      </c>
      <c r="D255" s="111" t="s">
        <v>28</v>
      </c>
      <c r="E255" s="109" t="s">
        <v>7</v>
      </c>
      <c r="F255" s="110" t="s">
        <v>5</v>
      </c>
      <c r="G255" s="112">
        <v>44543</v>
      </c>
      <c r="H255" s="110" t="s">
        <v>309</v>
      </c>
      <c r="I255" s="109" t="s">
        <v>472</v>
      </c>
      <c r="J255" s="113" t="s">
        <v>55</v>
      </c>
      <c r="K255" s="112">
        <v>44543</v>
      </c>
      <c r="L255" s="114">
        <v>8.144675925925926E-2</v>
      </c>
      <c r="M255" s="110" t="s">
        <v>477</v>
      </c>
    </row>
    <row r="256" spans="1:13" ht="15" customHeight="1" x14ac:dyDescent="0.3">
      <c r="A256" s="109">
        <v>7135079</v>
      </c>
      <c r="B256" s="110">
        <v>40662465</v>
      </c>
      <c r="C256" s="110">
        <v>60</v>
      </c>
      <c r="D256" s="111" t="s">
        <v>51</v>
      </c>
      <c r="E256" s="109" t="s">
        <v>7</v>
      </c>
      <c r="F256" s="110" t="s">
        <v>5</v>
      </c>
      <c r="G256" s="112">
        <v>44228</v>
      </c>
      <c r="H256" s="110" t="s">
        <v>310</v>
      </c>
      <c r="I256" s="109" t="s">
        <v>473</v>
      </c>
      <c r="J256" s="113" t="s">
        <v>53</v>
      </c>
      <c r="K256" s="112">
        <v>44228</v>
      </c>
      <c r="L256" s="114">
        <v>0.39789351851851856</v>
      </c>
      <c r="M256" s="110" t="s">
        <v>477</v>
      </c>
    </row>
    <row r="257" spans="1:13" ht="15" customHeight="1" x14ac:dyDescent="0.3">
      <c r="A257" s="109">
        <v>6885190</v>
      </c>
      <c r="B257" s="110">
        <v>41800747</v>
      </c>
      <c r="C257" s="110">
        <v>76</v>
      </c>
      <c r="D257" s="111" t="s">
        <v>23</v>
      </c>
      <c r="E257" s="109" t="s">
        <v>7</v>
      </c>
      <c r="F257" s="110" t="s">
        <v>5</v>
      </c>
      <c r="G257" s="112">
        <v>44542</v>
      </c>
      <c r="H257" s="110" t="s">
        <v>311</v>
      </c>
      <c r="I257" s="109" t="s">
        <v>464</v>
      </c>
      <c r="J257" s="113" t="s">
        <v>462</v>
      </c>
      <c r="K257" s="112"/>
      <c r="L257" s="114"/>
      <c r="M257" s="110" t="s">
        <v>477</v>
      </c>
    </row>
    <row r="258" spans="1:13" ht="15" customHeight="1" x14ac:dyDescent="0.3">
      <c r="A258" s="109">
        <v>4686673</v>
      </c>
      <c r="B258" s="110">
        <v>48206439</v>
      </c>
      <c r="C258" s="110">
        <v>16</v>
      </c>
      <c r="D258" s="111" t="s">
        <v>29</v>
      </c>
      <c r="E258" s="109" t="s">
        <v>7</v>
      </c>
      <c r="F258" s="110" t="s">
        <v>5</v>
      </c>
      <c r="G258" s="112">
        <v>44512</v>
      </c>
      <c r="H258" s="110" t="s">
        <v>312</v>
      </c>
      <c r="I258" s="109" t="s">
        <v>468</v>
      </c>
      <c r="J258" s="113" t="s">
        <v>462</v>
      </c>
      <c r="K258" s="112"/>
      <c r="L258" s="114"/>
      <c r="M258" s="110" t="s">
        <v>477</v>
      </c>
    </row>
    <row r="259" spans="1:13" ht="15" customHeight="1" x14ac:dyDescent="0.3">
      <c r="A259" s="109">
        <v>3314785</v>
      </c>
      <c r="B259" s="110">
        <v>42254413</v>
      </c>
      <c r="C259" s="110">
        <v>82</v>
      </c>
      <c r="D259" s="111" t="s">
        <v>22</v>
      </c>
      <c r="E259" s="109" t="s">
        <v>7</v>
      </c>
      <c r="F259" s="110" t="s">
        <v>5</v>
      </c>
      <c r="G259" s="112">
        <v>44251</v>
      </c>
      <c r="H259" s="110" t="s">
        <v>313</v>
      </c>
      <c r="I259" s="109" t="s">
        <v>474</v>
      </c>
      <c r="J259" s="113" t="s">
        <v>459</v>
      </c>
      <c r="K259" s="112">
        <v>44251</v>
      </c>
      <c r="L259" s="114">
        <v>0.56212962962962953</v>
      </c>
      <c r="M259" s="110" t="s">
        <v>477</v>
      </c>
    </row>
    <row r="260" spans="1:13" ht="15" customHeight="1" x14ac:dyDescent="0.3">
      <c r="A260" s="109">
        <v>6287246</v>
      </c>
      <c r="B260" s="110">
        <v>41422758</v>
      </c>
      <c r="C260" s="110">
        <v>55</v>
      </c>
      <c r="D260" s="111" t="s">
        <v>32</v>
      </c>
      <c r="E260" s="109" t="s">
        <v>7</v>
      </c>
      <c r="F260" s="110" t="s">
        <v>5</v>
      </c>
      <c r="G260" s="112">
        <v>44335</v>
      </c>
      <c r="H260" s="110" t="s">
        <v>314</v>
      </c>
      <c r="I260" s="109" t="s">
        <v>464</v>
      </c>
      <c r="J260" s="113" t="s">
        <v>457</v>
      </c>
      <c r="K260" s="112">
        <v>44335</v>
      </c>
      <c r="L260" s="114">
        <v>2.8472222222222232E-2</v>
      </c>
      <c r="M260" s="110" t="s">
        <v>477</v>
      </c>
    </row>
    <row r="261" spans="1:13" ht="15" customHeight="1" x14ac:dyDescent="0.3">
      <c r="A261" s="109">
        <v>6426398</v>
      </c>
      <c r="B261" s="110">
        <v>41861181</v>
      </c>
      <c r="C261" s="110">
        <v>30</v>
      </c>
      <c r="D261" s="111" t="s">
        <v>37</v>
      </c>
      <c r="E261" s="109" t="s">
        <v>7</v>
      </c>
      <c r="F261" s="110" t="s">
        <v>5</v>
      </c>
      <c r="G261" s="112">
        <v>44275</v>
      </c>
      <c r="H261" s="110" t="s">
        <v>315</v>
      </c>
      <c r="I261" s="109" t="s">
        <v>465</v>
      </c>
      <c r="J261" s="113" t="s">
        <v>56</v>
      </c>
      <c r="K261" s="112">
        <v>44275</v>
      </c>
      <c r="L261" s="114">
        <v>0.5497685185185186</v>
      </c>
      <c r="M261" s="110" t="s">
        <v>478</v>
      </c>
    </row>
    <row r="262" spans="1:13" ht="15" customHeight="1" x14ac:dyDescent="0.3">
      <c r="A262" s="109">
        <v>7605416</v>
      </c>
      <c r="B262" s="110">
        <v>45319307</v>
      </c>
      <c r="C262" s="110">
        <v>24</v>
      </c>
      <c r="D262" s="111" t="s">
        <v>24</v>
      </c>
      <c r="E262" s="109" t="s">
        <v>7</v>
      </c>
      <c r="F262" s="110" t="s">
        <v>5</v>
      </c>
      <c r="G262" s="112">
        <v>44315</v>
      </c>
      <c r="H262" s="110" t="s">
        <v>316</v>
      </c>
      <c r="I262" s="109" t="s">
        <v>470</v>
      </c>
      <c r="J262" s="113" t="s">
        <v>54</v>
      </c>
      <c r="K262" s="112">
        <v>44315</v>
      </c>
      <c r="L262" s="114">
        <v>3.5474537037037068E-2</v>
      </c>
      <c r="M262" s="110" t="s">
        <v>477</v>
      </c>
    </row>
    <row r="263" spans="1:13" ht="15" customHeight="1" x14ac:dyDescent="0.3">
      <c r="A263" s="109">
        <v>3165645</v>
      </c>
      <c r="B263" s="110">
        <v>49116740</v>
      </c>
      <c r="C263" s="110">
        <v>16</v>
      </c>
      <c r="D263" s="111" t="s">
        <v>27</v>
      </c>
      <c r="E263" s="109" t="s">
        <v>7</v>
      </c>
      <c r="F263" s="110" t="s">
        <v>5</v>
      </c>
      <c r="G263" s="112">
        <v>44527</v>
      </c>
      <c r="H263" s="110" t="s">
        <v>317</v>
      </c>
      <c r="I263" s="109" t="s">
        <v>468</v>
      </c>
      <c r="J263" s="113" t="s">
        <v>462</v>
      </c>
      <c r="K263" s="112"/>
      <c r="L263" s="114"/>
      <c r="M263" s="110" t="s">
        <v>477</v>
      </c>
    </row>
    <row r="264" spans="1:13" ht="15" customHeight="1" x14ac:dyDescent="0.3">
      <c r="A264" s="109">
        <v>3251925</v>
      </c>
      <c r="B264" s="110">
        <v>47050810</v>
      </c>
      <c r="C264" s="110">
        <v>96</v>
      </c>
      <c r="D264" s="111" t="s">
        <v>28</v>
      </c>
      <c r="E264" s="109" t="s">
        <v>7</v>
      </c>
      <c r="F264" s="110" t="s">
        <v>5</v>
      </c>
      <c r="G264" s="112">
        <v>44368</v>
      </c>
      <c r="H264" s="110" t="s">
        <v>318</v>
      </c>
      <c r="I264" s="109" t="s">
        <v>471</v>
      </c>
      <c r="J264" s="113" t="s">
        <v>53</v>
      </c>
      <c r="K264" s="112">
        <v>44368</v>
      </c>
      <c r="L264" s="114">
        <v>0.16865740740740742</v>
      </c>
      <c r="M264" s="110" t="s">
        <v>477</v>
      </c>
    </row>
    <row r="265" spans="1:13" ht="15" customHeight="1" x14ac:dyDescent="0.3">
      <c r="A265" s="109">
        <v>7800004</v>
      </c>
      <c r="B265" s="110">
        <v>43385975</v>
      </c>
      <c r="C265" s="110">
        <v>73</v>
      </c>
      <c r="D265" s="111" t="s">
        <v>22</v>
      </c>
      <c r="E265" s="109" t="s">
        <v>7</v>
      </c>
      <c r="F265" s="110" t="s">
        <v>5</v>
      </c>
      <c r="G265" s="112">
        <v>44328</v>
      </c>
      <c r="H265" s="110" t="s">
        <v>319</v>
      </c>
      <c r="I265" s="109" t="s">
        <v>472</v>
      </c>
      <c r="J265" s="113" t="s">
        <v>457</v>
      </c>
      <c r="K265" s="112">
        <v>44327</v>
      </c>
      <c r="L265" s="114">
        <v>0.99481481481481471</v>
      </c>
      <c r="M265" s="110" t="s">
        <v>478</v>
      </c>
    </row>
    <row r="266" spans="1:13" ht="15" customHeight="1" x14ac:dyDescent="0.3">
      <c r="A266" s="109">
        <v>3344074</v>
      </c>
      <c r="B266" s="110">
        <v>40386293</v>
      </c>
      <c r="C266" s="110">
        <v>75</v>
      </c>
      <c r="D266" s="111" t="s">
        <v>37</v>
      </c>
      <c r="E266" s="109" t="s">
        <v>7</v>
      </c>
      <c r="F266" s="110" t="s">
        <v>5</v>
      </c>
      <c r="G266" s="112">
        <v>44474</v>
      </c>
      <c r="H266" s="110" t="s">
        <v>320</v>
      </c>
      <c r="I266" s="109" t="s">
        <v>474</v>
      </c>
      <c r="J266" s="113" t="s">
        <v>53</v>
      </c>
      <c r="K266" s="112">
        <v>44474</v>
      </c>
      <c r="L266" s="114">
        <v>4.4907407407406286E-3</v>
      </c>
      <c r="M266" s="110" t="s">
        <v>478</v>
      </c>
    </row>
    <row r="267" spans="1:13" ht="15" customHeight="1" x14ac:dyDescent="0.3">
      <c r="A267" s="109">
        <v>6641819</v>
      </c>
      <c r="B267" s="110">
        <v>41312514</v>
      </c>
      <c r="C267" s="110">
        <v>42</v>
      </c>
      <c r="D267" s="111" t="s">
        <v>31</v>
      </c>
      <c r="E267" s="109" t="s">
        <v>7</v>
      </c>
      <c r="F267" s="110" t="s">
        <v>5</v>
      </c>
      <c r="G267" s="112">
        <v>44555</v>
      </c>
      <c r="H267" s="110" t="s">
        <v>321</v>
      </c>
      <c r="I267" s="109" t="s">
        <v>46</v>
      </c>
      <c r="J267" s="113" t="s">
        <v>494</v>
      </c>
      <c r="K267" s="112">
        <v>44487</v>
      </c>
      <c r="L267" s="114">
        <v>0.69862268518518522</v>
      </c>
      <c r="M267" s="110" t="s">
        <v>477</v>
      </c>
    </row>
    <row r="268" spans="1:13" ht="15" customHeight="1" x14ac:dyDescent="0.3">
      <c r="A268" s="109">
        <v>4359662</v>
      </c>
      <c r="B268" s="110">
        <v>44490263</v>
      </c>
      <c r="C268" s="110">
        <v>30</v>
      </c>
      <c r="D268" s="111" t="s">
        <v>50</v>
      </c>
      <c r="E268" s="109" t="s">
        <v>7</v>
      </c>
      <c r="F268" s="110" t="s">
        <v>5</v>
      </c>
      <c r="G268" s="112">
        <v>44533</v>
      </c>
      <c r="H268" s="110" t="s">
        <v>322</v>
      </c>
      <c r="I268" s="109" t="s">
        <v>474</v>
      </c>
      <c r="J268" s="113" t="s">
        <v>56</v>
      </c>
      <c r="K268" s="112">
        <v>44532</v>
      </c>
      <c r="L268" s="114">
        <v>0.96703703703703703</v>
      </c>
      <c r="M268" s="110" t="s">
        <v>477</v>
      </c>
    </row>
    <row r="269" spans="1:13" ht="15" customHeight="1" x14ac:dyDescent="0.3">
      <c r="A269" s="109">
        <v>7503682</v>
      </c>
      <c r="B269" s="110">
        <v>41116949</v>
      </c>
      <c r="C269" s="110">
        <v>59</v>
      </c>
      <c r="D269" s="111" t="s">
        <v>23</v>
      </c>
      <c r="E269" s="109" t="s">
        <v>7</v>
      </c>
      <c r="F269" s="110" t="s">
        <v>5</v>
      </c>
      <c r="G269" s="112">
        <v>44545</v>
      </c>
      <c r="H269" s="110" t="s">
        <v>323</v>
      </c>
      <c r="I269" s="109" t="s">
        <v>475</v>
      </c>
      <c r="J269" s="113" t="s">
        <v>461</v>
      </c>
      <c r="K269" s="112">
        <v>44545</v>
      </c>
      <c r="L269" s="114">
        <v>0.13251157407407405</v>
      </c>
      <c r="M269" s="110" t="s">
        <v>477</v>
      </c>
    </row>
    <row r="270" spans="1:13" ht="15" customHeight="1" x14ac:dyDescent="0.3">
      <c r="A270" s="109">
        <v>2635049</v>
      </c>
      <c r="B270" s="110">
        <v>41498527</v>
      </c>
      <c r="C270" s="110">
        <v>43</v>
      </c>
      <c r="D270" s="111" t="s">
        <v>27</v>
      </c>
      <c r="E270" s="109" t="s">
        <v>7</v>
      </c>
      <c r="F270" s="110" t="s">
        <v>5</v>
      </c>
      <c r="G270" s="112">
        <v>44557</v>
      </c>
      <c r="H270" s="110" t="s">
        <v>324</v>
      </c>
      <c r="I270" s="109" t="s">
        <v>474</v>
      </c>
      <c r="J270" s="113" t="s">
        <v>56</v>
      </c>
      <c r="K270" s="112">
        <v>44557</v>
      </c>
      <c r="L270" s="114">
        <v>2.2847222222222224E-2</v>
      </c>
      <c r="M270" s="110" t="s">
        <v>477</v>
      </c>
    </row>
    <row r="271" spans="1:13" ht="15" customHeight="1" x14ac:dyDescent="0.3">
      <c r="A271" s="109">
        <v>7354055</v>
      </c>
      <c r="B271" s="110">
        <v>43037634</v>
      </c>
      <c r="C271" s="110">
        <v>85</v>
      </c>
      <c r="D271" s="111" t="s">
        <v>49</v>
      </c>
      <c r="E271" s="109" t="s">
        <v>7</v>
      </c>
      <c r="F271" s="110" t="s">
        <v>5</v>
      </c>
      <c r="G271" s="112">
        <v>44531</v>
      </c>
      <c r="H271" s="110" t="s">
        <v>325</v>
      </c>
      <c r="I271" s="109" t="s">
        <v>466</v>
      </c>
      <c r="J271" s="113" t="s">
        <v>458</v>
      </c>
      <c r="K271" s="112">
        <v>44531</v>
      </c>
      <c r="L271" s="114">
        <v>0.24790509259259261</v>
      </c>
      <c r="M271" s="110" t="s">
        <v>477</v>
      </c>
    </row>
    <row r="272" spans="1:13" ht="15" customHeight="1" x14ac:dyDescent="0.3">
      <c r="A272" s="109">
        <v>2891075</v>
      </c>
      <c r="B272" s="110">
        <v>44744371</v>
      </c>
      <c r="C272" s="110">
        <v>43</v>
      </c>
      <c r="D272" s="111" t="s">
        <v>51</v>
      </c>
      <c r="E272" s="109" t="s">
        <v>7</v>
      </c>
      <c r="F272" s="110" t="s">
        <v>5</v>
      </c>
      <c r="G272" s="112">
        <v>44209</v>
      </c>
      <c r="H272" s="110" t="s">
        <v>326</v>
      </c>
      <c r="I272" s="109" t="s">
        <v>463</v>
      </c>
      <c r="J272" s="113" t="s">
        <v>462</v>
      </c>
      <c r="K272" s="112"/>
      <c r="L272" s="114"/>
      <c r="M272" s="110" t="s">
        <v>477</v>
      </c>
    </row>
    <row r="273" spans="1:13" ht="15" customHeight="1" x14ac:dyDescent="0.3">
      <c r="A273" s="109">
        <v>5670810</v>
      </c>
      <c r="B273" s="110">
        <v>49346527</v>
      </c>
      <c r="C273" s="110">
        <v>30</v>
      </c>
      <c r="D273" s="111" t="s">
        <v>23</v>
      </c>
      <c r="E273" s="109" t="s">
        <v>7</v>
      </c>
      <c r="F273" s="110" t="s">
        <v>5</v>
      </c>
      <c r="G273" s="112">
        <v>44480</v>
      </c>
      <c r="H273" s="110" t="s">
        <v>327</v>
      </c>
      <c r="I273" s="109" t="s">
        <v>475</v>
      </c>
      <c r="J273" s="113" t="s">
        <v>458</v>
      </c>
      <c r="K273" s="112">
        <v>44480</v>
      </c>
      <c r="L273" s="114">
        <v>0.33247685185185183</v>
      </c>
      <c r="M273" s="110" t="s">
        <v>478</v>
      </c>
    </row>
    <row r="274" spans="1:13" ht="15" customHeight="1" x14ac:dyDescent="0.3">
      <c r="A274" s="109">
        <v>2204067</v>
      </c>
      <c r="B274" s="110">
        <v>49631887</v>
      </c>
      <c r="C274" s="110">
        <v>33</v>
      </c>
      <c r="D274" s="111" t="s">
        <v>51</v>
      </c>
      <c r="E274" s="109" t="s">
        <v>7</v>
      </c>
      <c r="F274" s="110" t="s">
        <v>5</v>
      </c>
      <c r="G274" s="112">
        <v>44281</v>
      </c>
      <c r="H274" s="110" t="s">
        <v>328</v>
      </c>
      <c r="I274" s="109" t="s">
        <v>473</v>
      </c>
      <c r="J274" s="113" t="s">
        <v>461</v>
      </c>
      <c r="K274" s="112">
        <v>44281</v>
      </c>
      <c r="L274" s="114">
        <v>0.2096759259259259</v>
      </c>
      <c r="M274" s="110" t="s">
        <v>478</v>
      </c>
    </row>
    <row r="275" spans="1:13" ht="15" customHeight="1" x14ac:dyDescent="0.3">
      <c r="A275" s="109">
        <v>6570967</v>
      </c>
      <c r="B275" s="110">
        <v>42827234</v>
      </c>
      <c r="C275" s="110">
        <v>77</v>
      </c>
      <c r="D275" s="111" t="s">
        <v>19</v>
      </c>
      <c r="E275" s="109" t="s">
        <v>7</v>
      </c>
      <c r="F275" s="110" t="s">
        <v>5</v>
      </c>
      <c r="G275" s="112">
        <v>44218</v>
      </c>
      <c r="H275" s="110" t="s">
        <v>329</v>
      </c>
      <c r="I275" s="109" t="s">
        <v>465</v>
      </c>
      <c r="J275" s="113" t="s">
        <v>15</v>
      </c>
      <c r="K275" s="112">
        <v>44218</v>
      </c>
      <c r="L275" s="114">
        <v>0.54762731481481475</v>
      </c>
      <c r="M275" s="110" t="s">
        <v>478</v>
      </c>
    </row>
    <row r="276" spans="1:13" ht="15" customHeight="1" x14ac:dyDescent="0.3">
      <c r="A276" s="109">
        <v>5888472</v>
      </c>
      <c r="B276" s="110">
        <v>40650633</v>
      </c>
      <c r="C276" s="110">
        <v>77</v>
      </c>
      <c r="D276" s="111" t="s">
        <v>18</v>
      </c>
      <c r="E276" s="109" t="s">
        <v>7</v>
      </c>
      <c r="F276" s="110" t="s">
        <v>5</v>
      </c>
      <c r="G276" s="112">
        <v>44313</v>
      </c>
      <c r="H276" s="110" t="s">
        <v>330</v>
      </c>
      <c r="I276" s="109" t="s">
        <v>472</v>
      </c>
      <c r="J276" s="113" t="s">
        <v>55</v>
      </c>
      <c r="K276" s="112">
        <v>44313</v>
      </c>
      <c r="L276" s="114">
        <v>0.51894675925925926</v>
      </c>
      <c r="M276" s="110" t="s">
        <v>477</v>
      </c>
    </row>
    <row r="277" spans="1:13" ht="15" customHeight="1" x14ac:dyDescent="0.3">
      <c r="A277" s="109">
        <v>1249248</v>
      </c>
      <c r="B277" s="110">
        <v>47942623</v>
      </c>
      <c r="C277" s="110">
        <v>81</v>
      </c>
      <c r="D277" s="111" t="s">
        <v>27</v>
      </c>
      <c r="E277" s="109" t="s">
        <v>7</v>
      </c>
      <c r="F277" s="110" t="s">
        <v>5</v>
      </c>
      <c r="G277" s="112">
        <v>44318</v>
      </c>
      <c r="H277" s="110" t="s">
        <v>331</v>
      </c>
      <c r="I277" s="109" t="s">
        <v>467</v>
      </c>
      <c r="J277" s="113" t="s">
        <v>55</v>
      </c>
      <c r="K277" s="112">
        <v>44318</v>
      </c>
      <c r="L277" s="114">
        <v>0.46609953703703705</v>
      </c>
      <c r="M277" s="110" t="s">
        <v>477</v>
      </c>
    </row>
    <row r="278" spans="1:13" ht="15" customHeight="1" x14ac:dyDescent="0.3">
      <c r="A278" s="109">
        <v>6194362</v>
      </c>
      <c r="B278" s="110">
        <v>43071927</v>
      </c>
      <c r="C278" s="110">
        <v>65</v>
      </c>
      <c r="D278" s="111" t="s">
        <v>22</v>
      </c>
      <c r="E278" s="109" t="s">
        <v>7</v>
      </c>
      <c r="F278" s="110" t="s">
        <v>5</v>
      </c>
      <c r="G278" s="112">
        <v>44264</v>
      </c>
      <c r="H278" s="110" t="s">
        <v>332</v>
      </c>
      <c r="I278" s="109" t="s">
        <v>475</v>
      </c>
      <c r="J278" s="113" t="s">
        <v>55</v>
      </c>
      <c r="K278" s="112">
        <v>44264</v>
      </c>
      <c r="L278" s="114">
        <v>0.47670138888888891</v>
      </c>
      <c r="M278" s="110" t="s">
        <v>477</v>
      </c>
    </row>
    <row r="279" spans="1:13" ht="15" customHeight="1" x14ac:dyDescent="0.3">
      <c r="A279" s="109">
        <v>5798733</v>
      </c>
      <c r="B279" s="110">
        <v>45097086</v>
      </c>
      <c r="C279" s="110">
        <v>84</v>
      </c>
      <c r="D279" s="111" t="s">
        <v>26</v>
      </c>
      <c r="E279" s="109" t="s">
        <v>7</v>
      </c>
      <c r="F279" s="110" t="s">
        <v>5</v>
      </c>
      <c r="G279" s="112">
        <v>44459</v>
      </c>
      <c r="H279" s="110" t="s">
        <v>333</v>
      </c>
      <c r="I279" s="109" t="s">
        <v>472</v>
      </c>
      <c r="J279" s="113" t="s">
        <v>494</v>
      </c>
      <c r="K279" s="112">
        <v>44459</v>
      </c>
      <c r="L279" s="114">
        <v>0.67409722222222224</v>
      </c>
      <c r="M279" s="110" t="s">
        <v>477</v>
      </c>
    </row>
    <row r="280" spans="1:13" ht="15" customHeight="1" x14ac:dyDescent="0.3">
      <c r="A280" s="109">
        <v>2437785</v>
      </c>
      <c r="B280" s="110">
        <v>44510977</v>
      </c>
      <c r="C280" s="110">
        <v>29</v>
      </c>
      <c r="D280" s="111" t="s">
        <v>27</v>
      </c>
      <c r="E280" s="109" t="s">
        <v>7</v>
      </c>
      <c r="F280" s="110" t="s">
        <v>5</v>
      </c>
      <c r="G280" s="112">
        <v>44487</v>
      </c>
      <c r="H280" s="110" t="s">
        <v>334</v>
      </c>
      <c r="I280" s="109" t="s">
        <v>463</v>
      </c>
      <c r="J280" s="113" t="s">
        <v>462</v>
      </c>
      <c r="K280" s="112"/>
      <c r="L280" s="114"/>
      <c r="M280" s="110" t="s">
        <v>477</v>
      </c>
    </row>
    <row r="281" spans="1:13" ht="15" customHeight="1" x14ac:dyDescent="0.3">
      <c r="A281" s="109">
        <v>8182472</v>
      </c>
      <c r="B281" s="110">
        <v>40458130</v>
      </c>
      <c r="C281" s="110">
        <v>91</v>
      </c>
      <c r="D281" s="111" t="s">
        <v>51</v>
      </c>
      <c r="E281" s="109" t="s">
        <v>7</v>
      </c>
      <c r="F281" s="110" t="s">
        <v>5</v>
      </c>
      <c r="G281" s="112">
        <v>44529</v>
      </c>
      <c r="H281" s="110" t="s">
        <v>335</v>
      </c>
      <c r="I281" s="109" t="s">
        <v>470</v>
      </c>
      <c r="J281" s="113" t="s">
        <v>56</v>
      </c>
      <c r="K281" s="112">
        <v>44251</v>
      </c>
      <c r="L281" s="114">
        <v>0.32277777777777777</v>
      </c>
      <c r="M281" s="110" t="s">
        <v>477</v>
      </c>
    </row>
    <row r="282" spans="1:13" ht="15" customHeight="1" x14ac:dyDescent="0.3">
      <c r="A282" s="109">
        <v>3286931</v>
      </c>
      <c r="B282" s="110">
        <v>45280791</v>
      </c>
      <c r="C282" s="110">
        <v>50</v>
      </c>
      <c r="D282" s="111" t="s">
        <v>19</v>
      </c>
      <c r="E282" s="109" t="s">
        <v>7</v>
      </c>
      <c r="F282" s="110" t="s">
        <v>5</v>
      </c>
      <c r="G282" s="112">
        <v>44552</v>
      </c>
      <c r="H282" s="110" t="s">
        <v>336</v>
      </c>
      <c r="I282" s="109" t="s">
        <v>473</v>
      </c>
      <c r="J282" s="113" t="s">
        <v>54</v>
      </c>
      <c r="K282" s="112">
        <v>44552</v>
      </c>
      <c r="L282" s="114">
        <v>0.40024305555555556</v>
      </c>
      <c r="M282" s="110" t="s">
        <v>478</v>
      </c>
    </row>
    <row r="283" spans="1:13" ht="15" customHeight="1" x14ac:dyDescent="0.3">
      <c r="A283" s="109">
        <v>7620034</v>
      </c>
      <c r="B283" s="110">
        <v>40963056</v>
      </c>
      <c r="C283" s="110">
        <v>50</v>
      </c>
      <c r="D283" s="111" t="s">
        <v>18</v>
      </c>
      <c r="E283" s="109" t="s">
        <v>7</v>
      </c>
      <c r="F283" s="110" t="s">
        <v>5</v>
      </c>
      <c r="G283" s="112">
        <v>44480</v>
      </c>
      <c r="H283" s="110" t="s">
        <v>337</v>
      </c>
      <c r="I283" s="109" t="s">
        <v>470</v>
      </c>
      <c r="J283" s="113" t="s">
        <v>494</v>
      </c>
      <c r="K283" s="112">
        <v>44461</v>
      </c>
      <c r="L283" s="114">
        <v>0.14762731481481484</v>
      </c>
      <c r="M283" s="110" t="s">
        <v>477</v>
      </c>
    </row>
    <row r="284" spans="1:13" ht="15" customHeight="1" x14ac:dyDescent="0.3">
      <c r="A284" s="109">
        <v>8393442</v>
      </c>
      <c r="B284" s="110">
        <v>44601176</v>
      </c>
      <c r="C284" s="110">
        <v>26</v>
      </c>
      <c r="D284" s="111" t="s">
        <v>29</v>
      </c>
      <c r="E284" s="109" t="s">
        <v>7</v>
      </c>
      <c r="F284" s="110" t="s">
        <v>5</v>
      </c>
      <c r="G284" s="112">
        <v>44384</v>
      </c>
      <c r="H284" s="110" t="s">
        <v>338</v>
      </c>
      <c r="I284" s="109" t="s">
        <v>463</v>
      </c>
      <c r="J284" s="113" t="s">
        <v>462</v>
      </c>
      <c r="K284" s="112"/>
      <c r="L284" s="114"/>
      <c r="M284" s="110" t="s">
        <v>477</v>
      </c>
    </row>
    <row r="285" spans="1:13" ht="15" customHeight="1" x14ac:dyDescent="0.3">
      <c r="A285" s="109">
        <v>7935100</v>
      </c>
      <c r="B285" s="110">
        <v>40187995</v>
      </c>
      <c r="C285" s="110">
        <v>25</v>
      </c>
      <c r="D285" s="111" t="s">
        <v>32</v>
      </c>
      <c r="E285" s="109" t="s">
        <v>7</v>
      </c>
      <c r="F285" s="110" t="s">
        <v>5</v>
      </c>
      <c r="G285" s="112">
        <v>44374</v>
      </c>
      <c r="H285" s="110" t="s">
        <v>339</v>
      </c>
      <c r="I285" s="109" t="s">
        <v>467</v>
      </c>
      <c r="J285" s="113" t="s">
        <v>55</v>
      </c>
      <c r="K285" s="112">
        <v>44287</v>
      </c>
      <c r="L285" s="114">
        <v>0.1751388888888889</v>
      </c>
      <c r="M285" s="110" t="s">
        <v>477</v>
      </c>
    </row>
    <row r="286" spans="1:13" ht="15" customHeight="1" x14ac:dyDescent="0.3">
      <c r="A286" s="109">
        <v>1522016</v>
      </c>
      <c r="B286" s="110">
        <v>40156437</v>
      </c>
      <c r="C286" s="110">
        <v>77</v>
      </c>
      <c r="D286" s="111" t="s">
        <v>19</v>
      </c>
      <c r="E286" s="109" t="s">
        <v>7</v>
      </c>
      <c r="F286" s="110" t="s">
        <v>5</v>
      </c>
      <c r="G286" s="112">
        <v>44321</v>
      </c>
      <c r="H286" s="110" t="s">
        <v>340</v>
      </c>
      <c r="I286" s="109" t="s">
        <v>466</v>
      </c>
      <c r="J286" s="113" t="s">
        <v>460</v>
      </c>
      <c r="K286" s="112">
        <v>44321</v>
      </c>
      <c r="L286" s="114">
        <v>0.18912037037037036</v>
      </c>
      <c r="M286" s="110" t="s">
        <v>477</v>
      </c>
    </row>
    <row r="287" spans="1:13" ht="15" customHeight="1" x14ac:dyDescent="0.3">
      <c r="A287" s="109">
        <v>3484456</v>
      </c>
      <c r="B287" s="110">
        <v>41337146</v>
      </c>
      <c r="C287" s="110">
        <v>67</v>
      </c>
      <c r="D287" s="111" t="s">
        <v>31</v>
      </c>
      <c r="E287" s="109" t="s">
        <v>7</v>
      </c>
      <c r="F287" s="110" t="s">
        <v>5</v>
      </c>
      <c r="G287" s="112">
        <v>44525</v>
      </c>
      <c r="H287" s="110" t="s">
        <v>341</v>
      </c>
      <c r="I287" s="109" t="s">
        <v>464</v>
      </c>
      <c r="J287" s="113" t="s">
        <v>494</v>
      </c>
      <c r="K287" s="112">
        <v>44525</v>
      </c>
      <c r="L287" s="114">
        <v>0.56226851851851856</v>
      </c>
      <c r="M287" s="110" t="s">
        <v>477</v>
      </c>
    </row>
    <row r="288" spans="1:13" ht="15" customHeight="1" x14ac:dyDescent="0.3">
      <c r="A288" s="109">
        <v>2916767</v>
      </c>
      <c r="B288" s="110">
        <v>42196071</v>
      </c>
      <c r="C288" s="110">
        <v>45</v>
      </c>
      <c r="D288" s="111" t="s">
        <v>51</v>
      </c>
      <c r="E288" s="109" t="s">
        <v>7</v>
      </c>
      <c r="F288" s="110" t="s">
        <v>5</v>
      </c>
      <c r="G288" s="112">
        <v>44235</v>
      </c>
      <c r="H288" s="110" t="s">
        <v>342</v>
      </c>
      <c r="I288" s="109" t="s">
        <v>473</v>
      </c>
      <c r="J288" s="113" t="s">
        <v>461</v>
      </c>
      <c r="K288" s="112">
        <v>44384</v>
      </c>
      <c r="L288" s="114">
        <v>0.45211805555555545</v>
      </c>
      <c r="M288" s="110" t="s">
        <v>478</v>
      </c>
    </row>
    <row r="289" spans="1:13" ht="15" customHeight="1" x14ac:dyDescent="0.3">
      <c r="A289" s="109">
        <v>3793351</v>
      </c>
      <c r="B289" s="110">
        <v>48279726</v>
      </c>
      <c r="C289" s="110">
        <v>74</v>
      </c>
      <c r="D289" s="111" t="s">
        <v>37</v>
      </c>
      <c r="E289" s="109" t="s">
        <v>7</v>
      </c>
      <c r="F289" s="110" t="s">
        <v>5</v>
      </c>
      <c r="G289" s="112">
        <v>44253</v>
      </c>
      <c r="H289" s="110" t="s">
        <v>343</v>
      </c>
      <c r="I289" s="109" t="s">
        <v>46</v>
      </c>
      <c r="J289" s="113" t="s">
        <v>456</v>
      </c>
      <c r="K289" s="112">
        <v>44345</v>
      </c>
      <c r="L289" s="114">
        <v>0.94313657407407403</v>
      </c>
      <c r="M289" s="110" t="s">
        <v>477</v>
      </c>
    </row>
    <row r="290" spans="1:13" ht="15" customHeight="1" x14ac:dyDescent="0.3">
      <c r="A290" s="109">
        <v>6464110</v>
      </c>
      <c r="B290" s="110">
        <v>47631460</v>
      </c>
      <c r="C290" s="110">
        <v>36</v>
      </c>
      <c r="D290" s="111" t="s">
        <v>23</v>
      </c>
      <c r="E290" s="109" t="s">
        <v>7</v>
      </c>
      <c r="F290" s="110" t="s">
        <v>5</v>
      </c>
      <c r="G290" s="112">
        <v>44218</v>
      </c>
      <c r="H290" s="110" t="s">
        <v>344</v>
      </c>
      <c r="I290" s="109" t="s">
        <v>475</v>
      </c>
      <c r="J290" s="113" t="s">
        <v>15</v>
      </c>
      <c r="K290" s="112">
        <v>44218</v>
      </c>
      <c r="L290" s="114">
        <v>2.7083333333333334E-3</v>
      </c>
      <c r="M290" s="110" t="s">
        <v>477</v>
      </c>
    </row>
    <row r="291" spans="1:13" ht="15" customHeight="1" x14ac:dyDescent="0.3">
      <c r="A291" s="109">
        <v>3077214</v>
      </c>
      <c r="B291" s="110">
        <v>46351909</v>
      </c>
      <c r="C291" s="110">
        <v>38</v>
      </c>
      <c r="D291" s="111" t="s">
        <v>28</v>
      </c>
      <c r="E291" s="109" t="s">
        <v>7</v>
      </c>
      <c r="F291" s="110" t="s">
        <v>5</v>
      </c>
      <c r="G291" s="112">
        <v>44449</v>
      </c>
      <c r="H291" s="110" t="s">
        <v>345</v>
      </c>
      <c r="I291" s="109" t="s">
        <v>465</v>
      </c>
      <c r="J291" s="113" t="s">
        <v>53</v>
      </c>
      <c r="K291" s="112">
        <v>44449</v>
      </c>
      <c r="L291" s="114">
        <v>0.36616898148148141</v>
      </c>
      <c r="M291" s="110" t="s">
        <v>478</v>
      </c>
    </row>
    <row r="292" spans="1:13" ht="15" customHeight="1" x14ac:dyDescent="0.3">
      <c r="A292" s="109">
        <v>6687305</v>
      </c>
      <c r="B292" s="110">
        <v>48348698</v>
      </c>
      <c r="C292" s="110">
        <v>33</v>
      </c>
      <c r="D292" s="111" t="s">
        <v>19</v>
      </c>
      <c r="E292" s="109" t="s">
        <v>7</v>
      </c>
      <c r="F292" s="110" t="s">
        <v>5</v>
      </c>
      <c r="G292" s="112">
        <v>44287</v>
      </c>
      <c r="H292" s="110" t="s">
        <v>346</v>
      </c>
      <c r="I292" s="109" t="s">
        <v>463</v>
      </c>
      <c r="J292" s="113" t="s">
        <v>462</v>
      </c>
      <c r="K292" s="112"/>
      <c r="L292" s="114"/>
      <c r="M292" s="110" t="s">
        <v>477</v>
      </c>
    </row>
    <row r="293" spans="1:13" ht="15" customHeight="1" x14ac:dyDescent="0.3">
      <c r="A293" s="109">
        <v>3664075</v>
      </c>
      <c r="B293" s="110">
        <v>46657708</v>
      </c>
      <c r="C293" s="110">
        <v>25</v>
      </c>
      <c r="D293" s="111" t="s">
        <v>24</v>
      </c>
      <c r="E293" s="109" t="s">
        <v>7</v>
      </c>
      <c r="F293" s="110" t="s">
        <v>5</v>
      </c>
      <c r="G293" s="112">
        <v>44345</v>
      </c>
      <c r="H293" s="110" t="s">
        <v>347</v>
      </c>
      <c r="I293" s="109" t="s">
        <v>463</v>
      </c>
      <c r="J293" s="113" t="s">
        <v>462</v>
      </c>
      <c r="K293" s="112"/>
      <c r="L293" s="114"/>
      <c r="M293" s="110" t="s">
        <v>477</v>
      </c>
    </row>
    <row r="294" spans="1:13" ht="15" customHeight="1" x14ac:dyDescent="0.3">
      <c r="A294" s="109">
        <v>8551624</v>
      </c>
      <c r="B294" s="110">
        <v>46178208</v>
      </c>
      <c r="C294" s="110">
        <v>79</v>
      </c>
      <c r="D294" s="111" t="s">
        <v>50</v>
      </c>
      <c r="E294" s="109" t="s">
        <v>7</v>
      </c>
      <c r="F294" s="110" t="s">
        <v>5</v>
      </c>
      <c r="G294" s="112">
        <v>44450</v>
      </c>
      <c r="H294" s="110" t="s">
        <v>348</v>
      </c>
      <c r="I294" s="109" t="s">
        <v>466</v>
      </c>
      <c r="J294" s="113" t="s">
        <v>55</v>
      </c>
      <c r="K294" s="112">
        <v>44450</v>
      </c>
      <c r="L294" s="114">
        <v>0.25870370370370371</v>
      </c>
      <c r="M294" s="110" t="s">
        <v>477</v>
      </c>
    </row>
    <row r="295" spans="1:13" ht="15" customHeight="1" x14ac:dyDescent="0.3">
      <c r="A295" s="109">
        <v>3010059</v>
      </c>
      <c r="B295" s="110">
        <v>45483720</v>
      </c>
      <c r="C295" s="110">
        <v>46</v>
      </c>
      <c r="D295" s="111" t="s">
        <v>20</v>
      </c>
      <c r="E295" s="109" t="s">
        <v>7</v>
      </c>
      <c r="F295" s="110" t="s">
        <v>5</v>
      </c>
      <c r="G295" s="112">
        <v>44456</v>
      </c>
      <c r="H295" s="110" t="s">
        <v>349</v>
      </c>
      <c r="I295" s="109" t="s">
        <v>472</v>
      </c>
      <c r="J295" s="113" t="s">
        <v>53</v>
      </c>
      <c r="K295" s="112">
        <v>44456</v>
      </c>
      <c r="L295" s="114">
        <v>5.3148148148147945E-2</v>
      </c>
      <c r="M295" s="110" t="s">
        <v>477</v>
      </c>
    </row>
    <row r="296" spans="1:13" ht="15" customHeight="1" x14ac:dyDescent="0.3">
      <c r="A296" s="109">
        <v>5412002</v>
      </c>
      <c r="B296" s="110">
        <v>44718479</v>
      </c>
      <c r="C296" s="110">
        <v>97</v>
      </c>
      <c r="D296" s="111" t="s">
        <v>20</v>
      </c>
      <c r="E296" s="109" t="s">
        <v>7</v>
      </c>
      <c r="F296" s="110" t="s">
        <v>5</v>
      </c>
      <c r="G296" s="112">
        <v>44474</v>
      </c>
      <c r="H296" s="110" t="s">
        <v>350</v>
      </c>
      <c r="I296" s="109" t="s">
        <v>472</v>
      </c>
      <c r="J296" s="113" t="s">
        <v>456</v>
      </c>
      <c r="K296" s="112">
        <v>44474</v>
      </c>
      <c r="L296" s="114">
        <v>0.18275462962962963</v>
      </c>
      <c r="M296" s="110" t="s">
        <v>477</v>
      </c>
    </row>
    <row r="297" spans="1:13" ht="15" customHeight="1" x14ac:dyDescent="0.3">
      <c r="A297" s="109">
        <v>8575599</v>
      </c>
      <c r="B297" s="110">
        <v>49425940</v>
      </c>
      <c r="C297" s="110">
        <v>45</v>
      </c>
      <c r="D297" s="111" t="s">
        <v>31</v>
      </c>
      <c r="E297" s="109" t="s">
        <v>7</v>
      </c>
      <c r="F297" s="110" t="s">
        <v>5</v>
      </c>
      <c r="G297" s="112">
        <v>44342</v>
      </c>
      <c r="H297" s="110" t="s">
        <v>351</v>
      </c>
      <c r="I297" s="109" t="s">
        <v>475</v>
      </c>
      <c r="J297" s="113" t="s">
        <v>457</v>
      </c>
      <c r="K297" s="112">
        <v>44342</v>
      </c>
      <c r="L297" s="114">
        <v>9.201388888888884E-3</v>
      </c>
      <c r="M297" s="110" t="s">
        <v>478</v>
      </c>
    </row>
    <row r="298" spans="1:13" ht="15" customHeight="1" x14ac:dyDescent="0.3">
      <c r="A298" s="109">
        <v>7041507</v>
      </c>
      <c r="B298" s="110">
        <v>49054035</v>
      </c>
      <c r="C298" s="110">
        <v>91</v>
      </c>
      <c r="D298" s="111" t="s">
        <v>20</v>
      </c>
      <c r="E298" s="109" t="s">
        <v>7</v>
      </c>
      <c r="F298" s="110" t="s">
        <v>5</v>
      </c>
      <c r="G298" s="112">
        <v>44368</v>
      </c>
      <c r="H298" s="110" t="s">
        <v>352</v>
      </c>
      <c r="I298" s="109" t="s">
        <v>475</v>
      </c>
      <c r="J298" s="113" t="s">
        <v>458</v>
      </c>
      <c r="K298" s="112">
        <v>44368</v>
      </c>
      <c r="L298" s="114">
        <v>0.18782407407407403</v>
      </c>
      <c r="M298" s="110" t="s">
        <v>477</v>
      </c>
    </row>
    <row r="299" spans="1:13" ht="15" customHeight="1" x14ac:dyDescent="0.3">
      <c r="A299" s="109">
        <v>7568005</v>
      </c>
      <c r="B299" s="110">
        <v>47604521</v>
      </c>
      <c r="C299" s="110">
        <v>62</v>
      </c>
      <c r="D299" s="111" t="s">
        <v>25</v>
      </c>
      <c r="E299" s="109" t="s">
        <v>7</v>
      </c>
      <c r="F299" s="110" t="s">
        <v>5</v>
      </c>
      <c r="G299" s="112">
        <v>44461</v>
      </c>
      <c r="H299" s="110" t="s">
        <v>353</v>
      </c>
      <c r="I299" s="109" t="s">
        <v>463</v>
      </c>
      <c r="J299" s="113" t="s">
        <v>462</v>
      </c>
      <c r="K299" s="112"/>
      <c r="L299" s="114"/>
      <c r="M299" s="110" t="s">
        <v>477</v>
      </c>
    </row>
    <row r="300" spans="1:13" ht="15" customHeight="1" x14ac:dyDescent="0.3">
      <c r="A300" s="109">
        <v>2951582</v>
      </c>
      <c r="B300" s="110">
        <v>48745147</v>
      </c>
      <c r="C300" s="110">
        <v>16</v>
      </c>
      <c r="D300" s="111" t="s">
        <v>36</v>
      </c>
      <c r="E300" s="109" t="s">
        <v>7</v>
      </c>
      <c r="F300" s="110" t="s">
        <v>5</v>
      </c>
      <c r="G300" s="112">
        <v>44439</v>
      </c>
      <c r="H300" s="110" t="s">
        <v>354</v>
      </c>
      <c r="I300" s="109" t="s">
        <v>473</v>
      </c>
      <c r="J300" s="113" t="s">
        <v>55</v>
      </c>
      <c r="K300" s="112">
        <v>44439</v>
      </c>
      <c r="L300" s="114">
        <v>0.32144675925925925</v>
      </c>
      <c r="M300" s="110" t="s">
        <v>478</v>
      </c>
    </row>
    <row r="301" spans="1:13" ht="15" customHeight="1" x14ac:dyDescent="0.3">
      <c r="A301" s="109">
        <v>3416771</v>
      </c>
      <c r="B301" s="110">
        <v>44868133</v>
      </c>
      <c r="C301" s="110">
        <v>62</v>
      </c>
      <c r="D301" s="111" t="s">
        <v>23</v>
      </c>
      <c r="E301" s="109" t="s">
        <v>7</v>
      </c>
      <c r="F301" s="110" t="s">
        <v>5</v>
      </c>
      <c r="G301" s="112">
        <v>44356</v>
      </c>
      <c r="H301" s="110" t="s">
        <v>355</v>
      </c>
      <c r="I301" s="109" t="s">
        <v>475</v>
      </c>
      <c r="J301" s="113" t="s">
        <v>56</v>
      </c>
      <c r="K301" s="112">
        <v>44356</v>
      </c>
      <c r="L301" s="114">
        <v>7.9814814814814811E-2</v>
      </c>
      <c r="M301" s="110" t="s">
        <v>478</v>
      </c>
    </row>
    <row r="302" spans="1:13" ht="15" customHeight="1" x14ac:dyDescent="0.3">
      <c r="A302" s="109">
        <v>8319542</v>
      </c>
      <c r="B302" s="110">
        <v>45450849</v>
      </c>
      <c r="C302" s="110">
        <v>31</v>
      </c>
      <c r="D302" s="111" t="s">
        <v>20</v>
      </c>
      <c r="E302" s="109" t="s">
        <v>7</v>
      </c>
      <c r="F302" s="110" t="s">
        <v>5</v>
      </c>
      <c r="G302" s="112">
        <v>44208</v>
      </c>
      <c r="H302" s="110" t="s">
        <v>356</v>
      </c>
      <c r="I302" s="109" t="s">
        <v>472</v>
      </c>
      <c r="J302" s="113" t="s">
        <v>52</v>
      </c>
      <c r="K302" s="112">
        <v>44273</v>
      </c>
      <c r="L302" s="114">
        <v>0.15474537037037037</v>
      </c>
      <c r="M302" s="110" t="s">
        <v>478</v>
      </c>
    </row>
    <row r="303" spans="1:13" ht="15" customHeight="1" x14ac:dyDescent="0.3">
      <c r="A303" s="109">
        <v>5191333</v>
      </c>
      <c r="B303" s="110">
        <v>46796930</v>
      </c>
      <c r="C303" s="110">
        <v>55</v>
      </c>
      <c r="D303" s="111" t="s">
        <v>20</v>
      </c>
      <c r="E303" s="109" t="s">
        <v>7</v>
      </c>
      <c r="F303" s="110" t="s">
        <v>5</v>
      </c>
      <c r="G303" s="112">
        <v>44292</v>
      </c>
      <c r="H303" s="110" t="s">
        <v>357</v>
      </c>
      <c r="I303" s="109" t="s">
        <v>472</v>
      </c>
      <c r="J303" s="113" t="s">
        <v>461</v>
      </c>
      <c r="K303" s="112">
        <v>44292</v>
      </c>
      <c r="L303" s="114">
        <v>0.36067129629629624</v>
      </c>
      <c r="M303" s="110" t="s">
        <v>477</v>
      </c>
    </row>
    <row r="304" spans="1:13" ht="15" customHeight="1" x14ac:dyDescent="0.3">
      <c r="A304" s="109">
        <v>3214603</v>
      </c>
      <c r="B304" s="110">
        <v>40901746</v>
      </c>
      <c r="C304" s="110">
        <v>31</v>
      </c>
      <c r="D304" s="111" t="s">
        <v>28</v>
      </c>
      <c r="E304" s="109" t="s">
        <v>7</v>
      </c>
      <c r="F304" s="110" t="s">
        <v>5</v>
      </c>
      <c r="G304" s="112">
        <v>44438</v>
      </c>
      <c r="H304" s="110" t="s">
        <v>358</v>
      </c>
      <c r="I304" s="109" t="s">
        <v>467</v>
      </c>
      <c r="J304" s="113" t="s">
        <v>457</v>
      </c>
      <c r="K304" s="112">
        <v>44438</v>
      </c>
      <c r="L304" s="114">
        <v>0.73103009259259255</v>
      </c>
      <c r="M304" s="110" t="s">
        <v>477</v>
      </c>
    </row>
    <row r="305" spans="1:13" ht="15" customHeight="1" x14ac:dyDescent="0.3">
      <c r="A305" s="109">
        <v>3791882</v>
      </c>
      <c r="B305" s="110">
        <v>44052537</v>
      </c>
      <c r="C305" s="110">
        <v>35</v>
      </c>
      <c r="D305" s="111" t="s">
        <v>37</v>
      </c>
      <c r="E305" s="109" t="s">
        <v>7</v>
      </c>
      <c r="F305" s="110" t="s">
        <v>5</v>
      </c>
      <c r="G305" s="112">
        <v>44482</v>
      </c>
      <c r="H305" s="110" t="s">
        <v>359</v>
      </c>
      <c r="I305" s="109" t="s">
        <v>471</v>
      </c>
      <c r="J305" s="113" t="s">
        <v>56</v>
      </c>
      <c r="K305" s="112">
        <v>44482</v>
      </c>
      <c r="L305" s="114">
        <v>0.20420138888888895</v>
      </c>
      <c r="M305" s="110" t="s">
        <v>477</v>
      </c>
    </row>
    <row r="306" spans="1:13" ht="15" customHeight="1" x14ac:dyDescent="0.3">
      <c r="A306" s="109">
        <v>4069150</v>
      </c>
      <c r="B306" s="110">
        <v>42878095</v>
      </c>
      <c r="C306" s="110">
        <v>34</v>
      </c>
      <c r="D306" s="111" t="s">
        <v>19</v>
      </c>
      <c r="E306" s="109" t="s">
        <v>7</v>
      </c>
      <c r="F306" s="110" t="s">
        <v>5</v>
      </c>
      <c r="G306" s="112">
        <v>44356</v>
      </c>
      <c r="H306" s="110" t="s">
        <v>360</v>
      </c>
      <c r="I306" s="109" t="s">
        <v>465</v>
      </c>
      <c r="J306" s="113" t="s">
        <v>53</v>
      </c>
      <c r="K306" s="112">
        <v>44356</v>
      </c>
      <c r="L306" s="114">
        <v>0.48141203703703694</v>
      </c>
      <c r="M306" s="110" t="s">
        <v>477</v>
      </c>
    </row>
    <row r="307" spans="1:13" ht="15" customHeight="1" x14ac:dyDescent="0.3">
      <c r="A307" s="109">
        <v>8533408</v>
      </c>
      <c r="B307" s="110">
        <v>42194497</v>
      </c>
      <c r="C307" s="110">
        <v>18</v>
      </c>
      <c r="D307" s="111" t="s">
        <v>30</v>
      </c>
      <c r="E307" s="109" t="s">
        <v>7</v>
      </c>
      <c r="F307" s="110" t="s">
        <v>5</v>
      </c>
      <c r="G307" s="112">
        <v>44265</v>
      </c>
      <c r="H307" s="110" t="s">
        <v>361</v>
      </c>
      <c r="I307" s="109" t="s">
        <v>472</v>
      </c>
      <c r="J307" s="113" t="s">
        <v>54</v>
      </c>
      <c r="K307" s="112">
        <v>44441</v>
      </c>
      <c r="L307" s="114">
        <v>0.2096875</v>
      </c>
      <c r="M307" s="110" t="s">
        <v>477</v>
      </c>
    </row>
    <row r="308" spans="1:13" ht="15" customHeight="1" x14ac:dyDescent="0.3">
      <c r="A308" s="109">
        <v>5810602</v>
      </c>
      <c r="B308" s="110">
        <v>49388055</v>
      </c>
      <c r="C308" s="110">
        <v>35</v>
      </c>
      <c r="D308" s="111" t="s">
        <v>32</v>
      </c>
      <c r="E308" s="109" t="s">
        <v>7</v>
      </c>
      <c r="F308" s="110" t="s">
        <v>5</v>
      </c>
      <c r="G308" s="112">
        <v>44237</v>
      </c>
      <c r="H308" s="110" t="s">
        <v>362</v>
      </c>
      <c r="I308" s="109" t="s">
        <v>46</v>
      </c>
      <c r="J308" s="113" t="s">
        <v>456</v>
      </c>
      <c r="K308" s="112">
        <v>44433</v>
      </c>
      <c r="L308" s="114">
        <v>0.1736574074074074</v>
      </c>
      <c r="M308" s="110" t="s">
        <v>477</v>
      </c>
    </row>
    <row r="309" spans="1:13" ht="15" customHeight="1" x14ac:dyDescent="0.3">
      <c r="A309" s="109">
        <v>7547147</v>
      </c>
      <c r="B309" s="110">
        <v>41969305</v>
      </c>
      <c r="C309" s="110">
        <v>90</v>
      </c>
      <c r="D309" s="111" t="s">
        <v>51</v>
      </c>
      <c r="E309" s="109" t="s">
        <v>7</v>
      </c>
      <c r="F309" s="110" t="s">
        <v>5</v>
      </c>
      <c r="G309" s="112">
        <v>44252</v>
      </c>
      <c r="H309" s="110" t="s">
        <v>363</v>
      </c>
      <c r="I309" s="109" t="s">
        <v>467</v>
      </c>
      <c r="J309" s="113" t="s">
        <v>458</v>
      </c>
      <c r="K309" s="112">
        <v>44252</v>
      </c>
      <c r="L309" s="114">
        <v>0.41429398148148144</v>
      </c>
      <c r="M309" s="110" t="s">
        <v>477</v>
      </c>
    </row>
    <row r="310" spans="1:13" ht="15" customHeight="1" x14ac:dyDescent="0.3">
      <c r="A310" s="109">
        <v>8016427</v>
      </c>
      <c r="B310" s="110">
        <v>47543843</v>
      </c>
      <c r="C310" s="110">
        <v>71</v>
      </c>
      <c r="D310" s="111" t="s">
        <v>27</v>
      </c>
      <c r="E310" s="109" t="s">
        <v>7</v>
      </c>
      <c r="F310" s="110" t="s">
        <v>5</v>
      </c>
      <c r="G310" s="112">
        <v>44230</v>
      </c>
      <c r="H310" s="110" t="s">
        <v>364</v>
      </c>
      <c r="I310" s="109" t="s">
        <v>474</v>
      </c>
      <c r="J310" s="113" t="s">
        <v>458</v>
      </c>
      <c r="K310" s="112">
        <v>44230</v>
      </c>
      <c r="L310" s="114">
        <v>0.50046296296296289</v>
      </c>
      <c r="M310" s="110" t="s">
        <v>477</v>
      </c>
    </row>
    <row r="311" spans="1:13" ht="15" customHeight="1" x14ac:dyDescent="0.3">
      <c r="A311" s="109">
        <v>6592341</v>
      </c>
      <c r="B311" s="110">
        <v>41110074</v>
      </c>
      <c r="C311" s="110">
        <v>36</v>
      </c>
      <c r="D311" s="111" t="s">
        <v>24</v>
      </c>
      <c r="E311" s="109" t="s">
        <v>7</v>
      </c>
      <c r="F311" s="110" t="s">
        <v>5</v>
      </c>
      <c r="G311" s="112">
        <v>44276</v>
      </c>
      <c r="H311" s="110" t="s">
        <v>365</v>
      </c>
      <c r="I311" s="109" t="s">
        <v>467</v>
      </c>
      <c r="J311" s="113" t="s">
        <v>15</v>
      </c>
      <c r="K311" s="112">
        <v>44276</v>
      </c>
      <c r="L311" s="114">
        <v>0.14071759259259259</v>
      </c>
      <c r="M311" s="110" t="s">
        <v>477</v>
      </c>
    </row>
    <row r="312" spans="1:13" ht="15" customHeight="1" x14ac:dyDescent="0.3">
      <c r="A312" s="109">
        <v>5540950</v>
      </c>
      <c r="B312" s="110">
        <v>48824649</v>
      </c>
      <c r="C312" s="110">
        <v>61</v>
      </c>
      <c r="D312" s="111" t="s">
        <v>49</v>
      </c>
      <c r="E312" s="109" t="s">
        <v>7</v>
      </c>
      <c r="F312" s="110" t="s">
        <v>5</v>
      </c>
      <c r="G312" s="112">
        <v>44270</v>
      </c>
      <c r="H312" s="110" t="s">
        <v>366</v>
      </c>
      <c r="I312" s="109" t="s">
        <v>471</v>
      </c>
      <c r="J312" s="113" t="s">
        <v>16</v>
      </c>
      <c r="K312" s="112">
        <v>44270</v>
      </c>
      <c r="L312" s="114">
        <v>0.3489814814814815</v>
      </c>
      <c r="M312" s="110" t="s">
        <v>477</v>
      </c>
    </row>
    <row r="313" spans="1:13" ht="15" customHeight="1" x14ac:dyDescent="0.3">
      <c r="A313" s="109">
        <v>2883061</v>
      </c>
      <c r="B313" s="110">
        <v>40647587</v>
      </c>
      <c r="C313" s="110">
        <v>20</v>
      </c>
      <c r="D313" s="111" t="s">
        <v>51</v>
      </c>
      <c r="E313" s="109" t="s">
        <v>7</v>
      </c>
      <c r="F313" s="110" t="s">
        <v>5</v>
      </c>
      <c r="G313" s="112">
        <v>44308</v>
      </c>
      <c r="H313" s="110" t="s">
        <v>367</v>
      </c>
      <c r="I313" s="109" t="s">
        <v>473</v>
      </c>
      <c r="J313" s="113" t="s">
        <v>459</v>
      </c>
      <c r="K313" s="112">
        <v>44308</v>
      </c>
      <c r="L313" s="114">
        <v>0.25853009259259258</v>
      </c>
      <c r="M313" s="110" t="s">
        <v>477</v>
      </c>
    </row>
    <row r="314" spans="1:13" ht="15" customHeight="1" x14ac:dyDescent="0.3">
      <c r="A314" s="109">
        <v>4594599</v>
      </c>
      <c r="B314" s="110">
        <v>40974957</v>
      </c>
      <c r="C314" s="110">
        <v>87</v>
      </c>
      <c r="D314" s="111" t="s">
        <v>24</v>
      </c>
      <c r="E314" s="109" t="s">
        <v>7</v>
      </c>
      <c r="F314" s="110" t="s">
        <v>5</v>
      </c>
      <c r="G314" s="112">
        <v>44260</v>
      </c>
      <c r="H314" s="110" t="s">
        <v>368</v>
      </c>
      <c r="I314" s="109" t="s">
        <v>466</v>
      </c>
      <c r="J314" s="113" t="s">
        <v>461</v>
      </c>
      <c r="K314" s="112">
        <v>44459</v>
      </c>
      <c r="L314" s="114">
        <v>0.51273148148148151</v>
      </c>
      <c r="M314" s="110" t="s">
        <v>477</v>
      </c>
    </row>
    <row r="315" spans="1:13" ht="15" customHeight="1" x14ac:dyDescent="0.3">
      <c r="A315" s="109">
        <v>3746936</v>
      </c>
      <c r="B315" s="110">
        <v>49846527</v>
      </c>
      <c r="C315" s="110">
        <v>46</v>
      </c>
      <c r="D315" s="111" t="s">
        <v>26</v>
      </c>
      <c r="E315" s="109" t="s">
        <v>7</v>
      </c>
      <c r="F315" s="110" t="s">
        <v>5</v>
      </c>
      <c r="G315" s="112">
        <v>44491</v>
      </c>
      <c r="H315" s="110" t="s">
        <v>369</v>
      </c>
      <c r="I315" s="109" t="s">
        <v>464</v>
      </c>
      <c r="J315" s="113" t="s">
        <v>55</v>
      </c>
      <c r="K315" s="112">
        <v>44491</v>
      </c>
      <c r="L315" s="114">
        <v>0.18775462962962963</v>
      </c>
      <c r="M315" s="110" t="s">
        <v>477</v>
      </c>
    </row>
    <row r="316" spans="1:13" ht="15" customHeight="1" x14ac:dyDescent="0.3">
      <c r="A316" s="109">
        <v>2565594</v>
      </c>
      <c r="B316" s="110">
        <v>46787239</v>
      </c>
      <c r="C316" s="110">
        <v>13</v>
      </c>
      <c r="D316" s="111" t="s">
        <v>30</v>
      </c>
      <c r="E316" s="109" t="s">
        <v>7</v>
      </c>
      <c r="F316" s="110" t="s">
        <v>5</v>
      </c>
      <c r="G316" s="112">
        <v>44526</v>
      </c>
      <c r="H316" s="110" t="s">
        <v>370</v>
      </c>
      <c r="I316" s="109" t="s">
        <v>464</v>
      </c>
      <c r="J316" s="113" t="s">
        <v>53</v>
      </c>
      <c r="K316" s="112">
        <v>44525</v>
      </c>
      <c r="L316" s="114">
        <v>0.95696759259259256</v>
      </c>
      <c r="M316" s="110" t="s">
        <v>477</v>
      </c>
    </row>
    <row r="317" spans="1:13" ht="15" customHeight="1" x14ac:dyDescent="0.3">
      <c r="A317" s="109">
        <v>1236546</v>
      </c>
      <c r="B317" s="110">
        <v>47133131</v>
      </c>
      <c r="C317" s="110">
        <v>78</v>
      </c>
      <c r="D317" s="111" t="s">
        <v>27</v>
      </c>
      <c r="E317" s="109" t="s">
        <v>7</v>
      </c>
      <c r="F317" s="110" t="s">
        <v>5</v>
      </c>
      <c r="G317" s="112">
        <v>44222</v>
      </c>
      <c r="H317" s="110" t="s">
        <v>371</v>
      </c>
      <c r="I317" s="109" t="s">
        <v>473</v>
      </c>
      <c r="J317" s="113" t="s">
        <v>52</v>
      </c>
      <c r="K317" s="112">
        <v>44222</v>
      </c>
      <c r="L317" s="114">
        <v>0.1401388888888889</v>
      </c>
      <c r="M317" s="110" t="s">
        <v>478</v>
      </c>
    </row>
    <row r="318" spans="1:13" ht="15" customHeight="1" x14ac:dyDescent="0.3">
      <c r="A318" s="109">
        <v>1509081</v>
      </c>
      <c r="B318" s="110">
        <v>46763560</v>
      </c>
      <c r="C318" s="110">
        <v>63</v>
      </c>
      <c r="D318" s="111" t="s">
        <v>37</v>
      </c>
      <c r="E318" s="109" t="s">
        <v>7</v>
      </c>
      <c r="F318" s="110" t="s">
        <v>5</v>
      </c>
      <c r="G318" s="112">
        <v>44498</v>
      </c>
      <c r="H318" s="110" t="s">
        <v>372</v>
      </c>
      <c r="I318" s="109" t="s">
        <v>464</v>
      </c>
      <c r="J318" s="113" t="s">
        <v>56</v>
      </c>
      <c r="K318" s="112">
        <v>44498</v>
      </c>
      <c r="L318" s="114">
        <v>0.55563657407407419</v>
      </c>
      <c r="M318" s="110" t="s">
        <v>477</v>
      </c>
    </row>
    <row r="319" spans="1:13" ht="15" customHeight="1" x14ac:dyDescent="0.3">
      <c r="A319" s="109">
        <v>2638902</v>
      </c>
      <c r="B319" s="110">
        <v>44311092</v>
      </c>
      <c r="C319" s="110">
        <v>24</v>
      </c>
      <c r="D319" s="111" t="s">
        <v>51</v>
      </c>
      <c r="E319" s="109" t="s">
        <v>7</v>
      </c>
      <c r="F319" s="110" t="s">
        <v>5</v>
      </c>
      <c r="G319" s="112">
        <v>44307</v>
      </c>
      <c r="H319" s="110" t="s">
        <v>373</v>
      </c>
      <c r="I319" s="109" t="s">
        <v>473</v>
      </c>
      <c r="J319" s="113" t="s">
        <v>16</v>
      </c>
      <c r="K319" s="112">
        <v>44307</v>
      </c>
      <c r="L319" s="114">
        <v>0.49625000000000002</v>
      </c>
      <c r="M319" s="110" t="s">
        <v>478</v>
      </c>
    </row>
    <row r="320" spans="1:13" ht="15" customHeight="1" x14ac:dyDescent="0.3">
      <c r="A320" s="109">
        <v>1218406</v>
      </c>
      <c r="B320" s="110">
        <v>46544133</v>
      </c>
      <c r="C320" s="110">
        <v>84</v>
      </c>
      <c r="D320" s="111" t="s">
        <v>26</v>
      </c>
      <c r="E320" s="109" t="s">
        <v>7</v>
      </c>
      <c r="F320" s="110" t="s">
        <v>5</v>
      </c>
      <c r="G320" s="112">
        <v>44548</v>
      </c>
      <c r="H320" s="110" t="s">
        <v>374</v>
      </c>
      <c r="I320" s="109" t="s">
        <v>471</v>
      </c>
      <c r="J320" s="113" t="s">
        <v>52</v>
      </c>
      <c r="K320" s="112">
        <v>44548</v>
      </c>
      <c r="L320" s="114">
        <v>0.10594907407407403</v>
      </c>
      <c r="M320" s="110" t="s">
        <v>477</v>
      </c>
    </row>
    <row r="321" spans="1:13" ht="15" customHeight="1" x14ac:dyDescent="0.3">
      <c r="A321" s="109">
        <v>7212681</v>
      </c>
      <c r="B321" s="110">
        <v>43683214</v>
      </c>
      <c r="C321" s="110">
        <v>19</v>
      </c>
      <c r="D321" s="111" t="s">
        <v>31</v>
      </c>
      <c r="E321" s="109" t="s">
        <v>7</v>
      </c>
      <c r="F321" s="110" t="s">
        <v>5</v>
      </c>
      <c r="G321" s="112">
        <v>44205</v>
      </c>
      <c r="H321" s="110" t="s">
        <v>375</v>
      </c>
      <c r="I321" s="109" t="s">
        <v>467</v>
      </c>
      <c r="J321" s="113" t="s">
        <v>55</v>
      </c>
      <c r="K321" s="112">
        <v>44205</v>
      </c>
      <c r="L321" s="114">
        <v>0.41620370370370369</v>
      </c>
      <c r="M321" s="110" t="s">
        <v>477</v>
      </c>
    </row>
    <row r="322" spans="1:13" ht="15" customHeight="1" x14ac:dyDescent="0.3">
      <c r="A322" s="109">
        <v>1542231</v>
      </c>
      <c r="B322" s="110">
        <v>48985798</v>
      </c>
      <c r="C322" s="110">
        <v>30</v>
      </c>
      <c r="D322" s="111" t="s">
        <v>25</v>
      </c>
      <c r="E322" s="109" t="s">
        <v>7</v>
      </c>
      <c r="F322" s="110" t="s">
        <v>5</v>
      </c>
      <c r="G322" s="112">
        <v>44500</v>
      </c>
      <c r="H322" s="110" t="s">
        <v>376</v>
      </c>
      <c r="I322" s="109" t="s">
        <v>466</v>
      </c>
      <c r="J322" s="113" t="s">
        <v>16</v>
      </c>
      <c r="K322" s="112">
        <v>44500</v>
      </c>
      <c r="L322" s="114">
        <v>5.2615740740740713E-2</v>
      </c>
      <c r="M322" s="110" t="s">
        <v>477</v>
      </c>
    </row>
    <row r="323" spans="1:13" ht="15" customHeight="1" x14ac:dyDescent="0.3">
      <c r="A323" s="109">
        <v>1104438</v>
      </c>
      <c r="B323" s="110">
        <v>45962418</v>
      </c>
      <c r="C323" s="110">
        <v>76</v>
      </c>
      <c r="D323" s="111" t="s">
        <v>18</v>
      </c>
      <c r="E323" s="109" t="s">
        <v>7</v>
      </c>
      <c r="F323" s="110" t="s">
        <v>5</v>
      </c>
      <c r="G323" s="112">
        <v>44390</v>
      </c>
      <c r="H323" s="110" t="s">
        <v>377</v>
      </c>
      <c r="I323" s="109" t="s">
        <v>472</v>
      </c>
      <c r="J323" s="113" t="s">
        <v>55</v>
      </c>
      <c r="K323" s="112">
        <v>44390</v>
      </c>
      <c r="L323" s="114">
        <v>0.36501157407407409</v>
      </c>
      <c r="M323" s="110" t="s">
        <v>477</v>
      </c>
    </row>
    <row r="324" spans="1:13" ht="15" customHeight="1" x14ac:dyDescent="0.3">
      <c r="A324" s="109">
        <v>7696187</v>
      </c>
      <c r="B324" s="110">
        <v>46059041</v>
      </c>
      <c r="C324" s="110">
        <v>67</v>
      </c>
      <c r="D324" s="111" t="s">
        <v>21</v>
      </c>
      <c r="E324" s="109" t="s">
        <v>7</v>
      </c>
      <c r="F324" s="110" t="s">
        <v>5</v>
      </c>
      <c r="G324" s="112">
        <v>44534</v>
      </c>
      <c r="H324" s="110" t="s">
        <v>378</v>
      </c>
      <c r="I324" s="109" t="s">
        <v>472</v>
      </c>
      <c r="J324" s="113" t="s">
        <v>56</v>
      </c>
      <c r="K324" s="112">
        <v>44534</v>
      </c>
      <c r="L324" s="114">
        <v>0.3259259259259259</v>
      </c>
      <c r="M324" s="110" t="s">
        <v>478</v>
      </c>
    </row>
    <row r="325" spans="1:13" ht="15" customHeight="1" x14ac:dyDescent="0.3">
      <c r="A325" s="109">
        <v>7704537</v>
      </c>
      <c r="B325" s="110">
        <v>45478597</v>
      </c>
      <c r="C325" s="110">
        <v>98</v>
      </c>
      <c r="D325" s="111" t="s">
        <v>32</v>
      </c>
      <c r="E325" s="109" t="s">
        <v>7</v>
      </c>
      <c r="F325" s="110" t="s">
        <v>5</v>
      </c>
      <c r="G325" s="112">
        <v>44545</v>
      </c>
      <c r="H325" s="110" t="s">
        <v>379</v>
      </c>
      <c r="I325" s="109" t="s">
        <v>46</v>
      </c>
      <c r="J325" s="113" t="s">
        <v>494</v>
      </c>
      <c r="K325" s="112">
        <v>44545</v>
      </c>
      <c r="L325" s="114">
        <v>9.8599537037037041E-2</v>
      </c>
      <c r="M325" s="110" t="s">
        <v>477</v>
      </c>
    </row>
    <row r="326" spans="1:13" ht="15" customHeight="1" x14ac:dyDescent="0.3">
      <c r="A326" s="109">
        <v>6279193</v>
      </c>
      <c r="B326" s="110">
        <v>42248050</v>
      </c>
      <c r="C326" s="110">
        <v>23</v>
      </c>
      <c r="D326" s="111" t="s">
        <v>28</v>
      </c>
      <c r="E326" s="109" t="s">
        <v>7</v>
      </c>
      <c r="F326" s="110" t="s">
        <v>5</v>
      </c>
      <c r="G326" s="112">
        <v>44273</v>
      </c>
      <c r="H326" s="110" t="s">
        <v>380</v>
      </c>
      <c r="I326" s="109" t="s">
        <v>463</v>
      </c>
      <c r="J326" s="113" t="s">
        <v>462</v>
      </c>
      <c r="K326" s="112"/>
      <c r="L326" s="114"/>
      <c r="M326" s="110" t="s">
        <v>477</v>
      </c>
    </row>
    <row r="327" spans="1:13" ht="15" customHeight="1" x14ac:dyDescent="0.3">
      <c r="A327" s="109">
        <v>7886428</v>
      </c>
      <c r="B327" s="110">
        <v>41344785</v>
      </c>
      <c r="C327" s="110">
        <v>13</v>
      </c>
      <c r="D327" s="111" t="s">
        <v>36</v>
      </c>
      <c r="E327" s="109" t="s">
        <v>7</v>
      </c>
      <c r="F327" s="110" t="s">
        <v>5</v>
      </c>
      <c r="G327" s="112">
        <v>44435</v>
      </c>
      <c r="H327" s="110" t="s">
        <v>381</v>
      </c>
      <c r="I327" s="109" t="s">
        <v>468</v>
      </c>
      <c r="J327" s="113" t="s">
        <v>54</v>
      </c>
      <c r="K327" s="112">
        <v>44435</v>
      </c>
      <c r="L327" s="114">
        <v>0.48060185185185184</v>
      </c>
      <c r="M327" s="110" t="s">
        <v>477</v>
      </c>
    </row>
    <row r="328" spans="1:13" ht="15" customHeight="1" x14ac:dyDescent="0.3">
      <c r="A328" s="109">
        <v>5218702</v>
      </c>
      <c r="B328" s="110">
        <v>43359597</v>
      </c>
      <c r="C328" s="110">
        <v>14</v>
      </c>
      <c r="D328" s="111" t="s">
        <v>30</v>
      </c>
      <c r="E328" s="109" t="s">
        <v>7</v>
      </c>
      <c r="F328" s="110" t="s">
        <v>5</v>
      </c>
      <c r="G328" s="112">
        <v>44429</v>
      </c>
      <c r="H328" s="110" t="s">
        <v>382</v>
      </c>
      <c r="I328" s="109" t="s">
        <v>468</v>
      </c>
      <c r="J328" s="113" t="s">
        <v>56</v>
      </c>
      <c r="K328" s="112">
        <v>44429</v>
      </c>
      <c r="L328" s="114">
        <v>0.23599537037037036</v>
      </c>
      <c r="M328" s="110" t="s">
        <v>477</v>
      </c>
    </row>
    <row r="329" spans="1:13" ht="15" customHeight="1" x14ac:dyDescent="0.3">
      <c r="A329" s="109">
        <v>4522804</v>
      </c>
      <c r="B329" s="110">
        <v>44068613</v>
      </c>
      <c r="C329" s="110">
        <v>41</v>
      </c>
      <c r="D329" s="111" t="s">
        <v>50</v>
      </c>
      <c r="E329" s="109" t="s">
        <v>7</v>
      </c>
      <c r="F329" s="110" t="s">
        <v>5</v>
      </c>
      <c r="G329" s="112">
        <v>44291</v>
      </c>
      <c r="H329" s="110" t="s">
        <v>383</v>
      </c>
      <c r="I329" s="109" t="s">
        <v>464</v>
      </c>
      <c r="J329" s="113" t="s">
        <v>54</v>
      </c>
      <c r="K329" s="112">
        <v>44291</v>
      </c>
      <c r="L329" s="114">
        <v>0.20744212962962963</v>
      </c>
      <c r="M329" s="110" t="s">
        <v>477</v>
      </c>
    </row>
    <row r="330" spans="1:13" ht="15" customHeight="1" x14ac:dyDescent="0.3">
      <c r="A330" s="109">
        <v>5424091</v>
      </c>
      <c r="B330" s="110">
        <v>44766314</v>
      </c>
      <c r="C330" s="110">
        <v>68</v>
      </c>
      <c r="D330" s="111" t="s">
        <v>26</v>
      </c>
      <c r="E330" s="109" t="s">
        <v>7</v>
      </c>
      <c r="F330" s="110" t="s">
        <v>5</v>
      </c>
      <c r="G330" s="112">
        <v>44326</v>
      </c>
      <c r="H330" s="110" t="s">
        <v>384</v>
      </c>
      <c r="I330" s="109" t="s">
        <v>472</v>
      </c>
      <c r="J330" s="113" t="s">
        <v>52</v>
      </c>
      <c r="K330" s="112">
        <v>44326</v>
      </c>
      <c r="L330" s="114">
        <v>0.19775462962962964</v>
      </c>
      <c r="M330" s="110" t="s">
        <v>477</v>
      </c>
    </row>
    <row r="331" spans="1:13" ht="15" customHeight="1" x14ac:dyDescent="0.3">
      <c r="A331" s="109">
        <v>7908134</v>
      </c>
      <c r="B331" s="110">
        <v>47206771</v>
      </c>
      <c r="C331" s="110">
        <v>79</v>
      </c>
      <c r="D331" s="111" t="s">
        <v>28</v>
      </c>
      <c r="E331" s="109" t="s">
        <v>7</v>
      </c>
      <c r="F331" s="110" t="s">
        <v>5</v>
      </c>
      <c r="G331" s="112">
        <v>44560</v>
      </c>
      <c r="H331" s="110" t="s">
        <v>385</v>
      </c>
      <c r="I331" s="109" t="s">
        <v>467</v>
      </c>
      <c r="J331" s="113" t="s">
        <v>53</v>
      </c>
      <c r="K331" s="112">
        <v>44560</v>
      </c>
      <c r="L331" s="114">
        <v>0.38104166666666667</v>
      </c>
      <c r="M331" s="110" t="s">
        <v>477</v>
      </c>
    </row>
    <row r="332" spans="1:13" ht="15" customHeight="1" x14ac:dyDescent="0.3">
      <c r="A332" s="109">
        <v>6650802</v>
      </c>
      <c r="B332" s="110">
        <v>41309296</v>
      </c>
      <c r="C332" s="110">
        <v>79</v>
      </c>
      <c r="D332" s="111" t="s">
        <v>29</v>
      </c>
      <c r="E332" s="109" t="s">
        <v>7</v>
      </c>
      <c r="F332" s="110" t="s">
        <v>5</v>
      </c>
      <c r="G332" s="112">
        <v>44497</v>
      </c>
      <c r="H332" s="110" t="s">
        <v>386</v>
      </c>
      <c r="I332" s="109" t="s">
        <v>463</v>
      </c>
      <c r="J332" s="113" t="s">
        <v>462</v>
      </c>
      <c r="K332" s="112"/>
      <c r="L332" s="114"/>
      <c r="M332" s="110" t="s">
        <v>477</v>
      </c>
    </row>
    <row r="333" spans="1:13" ht="15" customHeight="1" x14ac:dyDescent="0.3">
      <c r="A333" s="109">
        <v>1833680</v>
      </c>
      <c r="B333" s="110">
        <v>43073114</v>
      </c>
      <c r="C333" s="110">
        <v>24</v>
      </c>
      <c r="D333" s="111" t="s">
        <v>18</v>
      </c>
      <c r="E333" s="109" t="s">
        <v>7</v>
      </c>
      <c r="F333" s="110" t="s">
        <v>5</v>
      </c>
      <c r="G333" s="112">
        <v>44367</v>
      </c>
      <c r="H333" s="110" t="s">
        <v>387</v>
      </c>
      <c r="I333" s="109" t="s">
        <v>472</v>
      </c>
      <c r="J333" s="113" t="s">
        <v>55</v>
      </c>
      <c r="K333" s="112">
        <v>44367</v>
      </c>
      <c r="L333" s="114">
        <v>0.55891203703703707</v>
      </c>
      <c r="M333" s="110" t="s">
        <v>477</v>
      </c>
    </row>
    <row r="334" spans="1:13" ht="15" customHeight="1" x14ac:dyDescent="0.3">
      <c r="A334" s="109">
        <v>4847017</v>
      </c>
      <c r="B334" s="110">
        <v>49760662</v>
      </c>
      <c r="C334" s="110">
        <v>28</v>
      </c>
      <c r="D334" s="111" t="s">
        <v>37</v>
      </c>
      <c r="E334" s="109" t="s">
        <v>7</v>
      </c>
      <c r="F334" s="110" t="s">
        <v>5</v>
      </c>
      <c r="G334" s="112">
        <v>44500</v>
      </c>
      <c r="H334" s="110" t="s">
        <v>388</v>
      </c>
      <c r="I334" s="109" t="s">
        <v>467</v>
      </c>
      <c r="J334" s="113" t="s">
        <v>56</v>
      </c>
      <c r="K334" s="112">
        <v>44512</v>
      </c>
      <c r="L334" s="114">
        <v>0.36442129629629633</v>
      </c>
      <c r="M334" s="110" t="s">
        <v>477</v>
      </c>
    </row>
    <row r="335" spans="1:13" ht="15" customHeight="1" x14ac:dyDescent="0.3">
      <c r="A335" s="109">
        <v>3963747</v>
      </c>
      <c r="B335" s="110">
        <v>49170954</v>
      </c>
      <c r="C335" s="110">
        <v>23</v>
      </c>
      <c r="D335" s="111" t="s">
        <v>32</v>
      </c>
      <c r="E335" s="109" t="s">
        <v>7</v>
      </c>
      <c r="F335" s="110" t="s">
        <v>5</v>
      </c>
      <c r="G335" s="112">
        <v>44280</v>
      </c>
      <c r="H335" s="110" t="s">
        <v>389</v>
      </c>
      <c r="I335" s="109" t="s">
        <v>475</v>
      </c>
      <c r="J335" s="113" t="s">
        <v>461</v>
      </c>
      <c r="K335" s="112">
        <v>44280</v>
      </c>
      <c r="L335" s="114">
        <v>0.2274652777777777</v>
      </c>
      <c r="M335" s="110" t="s">
        <v>478</v>
      </c>
    </row>
    <row r="336" spans="1:13" ht="15" customHeight="1" x14ac:dyDescent="0.3">
      <c r="A336" s="109">
        <v>6082057</v>
      </c>
      <c r="B336" s="110">
        <v>49224889</v>
      </c>
      <c r="C336" s="110">
        <v>25</v>
      </c>
      <c r="D336" s="111" t="s">
        <v>32</v>
      </c>
      <c r="E336" s="109" t="s">
        <v>7</v>
      </c>
      <c r="F336" s="110" t="s">
        <v>5</v>
      </c>
      <c r="G336" s="112">
        <v>44205</v>
      </c>
      <c r="H336" s="110" t="s">
        <v>390</v>
      </c>
      <c r="I336" s="109" t="s">
        <v>473</v>
      </c>
      <c r="J336" s="113" t="s">
        <v>53</v>
      </c>
      <c r="K336" s="112">
        <v>44205</v>
      </c>
      <c r="L336" s="114">
        <v>0.63598379629629631</v>
      </c>
      <c r="M336" s="110" t="s">
        <v>478</v>
      </c>
    </row>
    <row r="337" spans="1:13" ht="15" customHeight="1" x14ac:dyDescent="0.3">
      <c r="A337" s="109">
        <v>2052980</v>
      </c>
      <c r="B337" s="110">
        <v>41424062</v>
      </c>
      <c r="C337" s="110">
        <v>14</v>
      </c>
      <c r="D337" s="111" t="s">
        <v>34</v>
      </c>
      <c r="E337" s="109" t="s">
        <v>7</v>
      </c>
      <c r="F337" s="110" t="s">
        <v>5</v>
      </c>
      <c r="G337" s="112">
        <v>44373</v>
      </c>
      <c r="H337" s="110" t="s">
        <v>391</v>
      </c>
      <c r="I337" s="109" t="s">
        <v>471</v>
      </c>
      <c r="J337" s="113" t="s">
        <v>15</v>
      </c>
      <c r="K337" s="112">
        <v>44373</v>
      </c>
      <c r="L337" s="114">
        <v>0.54577546296296287</v>
      </c>
      <c r="M337" s="110" t="s">
        <v>477</v>
      </c>
    </row>
    <row r="338" spans="1:13" ht="15" customHeight="1" x14ac:dyDescent="0.3">
      <c r="A338" s="109">
        <v>7674672</v>
      </c>
      <c r="B338" s="110">
        <v>45082430</v>
      </c>
      <c r="C338" s="110">
        <v>98</v>
      </c>
      <c r="D338" s="111" t="s">
        <v>31</v>
      </c>
      <c r="E338" s="109" t="s">
        <v>7</v>
      </c>
      <c r="F338" s="110" t="s">
        <v>5</v>
      </c>
      <c r="G338" s="112">
        <v>44484</v>
      </c>
      <c r="H338" s="110" t="s">
        <v>392</v>
      </c>
      <c r="I338" s="109" t="s">
        <v>472</v>
      </c>
      <c r="J338" s="113" t="s">
        <v>54</v>
      </c>
      <c r="K338" s="112">
        <v>44484</v>
      </c>
      <c r="L338" s="114">
        <v>0.28900462962962964</v>
      </c>
      <c r="M338" s="110" t="s">
        <v>477</v>
      </c>
    </row>
    <row r="339" spans="1:13" ht="15" customHeight="1" x14ac:dyDescent="0.3">
      <c r="A339" s="109">
        <v>1147431</v>
      </c>
      <c r="B339" s="110">
        <v>46314167</v>
      </c>
      <c r="C339" s="110">
        <v>79</v>
      </c>
      <c r="D339" s="111" t="s">
        <v>25</v>
      </c>
      <c r="E339" s="109" t="s">
        <v>7</v>
      </c>
      <c r="F339" s="110" t="s">
        <v>5</v>
      </c>
      <c r="G339" s="112">
        <v>44231</v>
      </c>
      <c r="H339" s="110" t="s">
        <v>393</v>
      </c>
      <c r="I339" s="109" t="s">
        <v>471</v>
      </c>
      <c r="J339" s="113" t="s">
        <v>16</v>
      </c>
      <c r="K339" s="112">
        <v>44230</v>
      </c>
      <c r="L339" s="114">
        <v>0.96803240740740737</v>
      </c>
      <c r="M339" s="110" t="s">
        <v>477</v>
      </c>
    </row>
    <row r="340" spans="1:13" ht="15" customHeight="1" x14ac:dyDescent="0.3">
      <c r="A340" s="109">
        <v>7807586</v>
      </c>
      <c r="B340" s="110">
        <v>46840314</v>
      </c>
      <c r="C340" s="110">
        <v>78</v>
      </c>
      <c r="D340" s="111" t="s">
        <v>18</v>
      </c>
      <c r="E340" s="109" t="s">
        <v>7</v>
      </c>
      <c r="F340" s="110" t="s">
        <v>5</v>
      </c>
      <c r="G340" s="112">
        <v>44305</v>
      </c>
      <c r="H340" s="110" t="s">
        <v>394</v>
      </c>
      <c r="I340" s="109" t="s">
        <v>472</v>
      </c>
      <c r="J340" s="113" t="s">
        <v>55</v>
      </c>
      <c r="K340" s="112">
        <v>44305</v>
      </c>
      <c r="L340" s="114">
        <v>0.13037037037037036</v>
      </c>
      <c r="M340" s="110" t="s">
        <v>477</v>
      </c>
    </row>
    <row r="341" spans="1:13" ht="15" customHeight="1" x14ac:dyDescent="0.3">
      <c r="A341" s="109">
        <v>5759343</v>
      </c>
      <c r="B341" s="110">
        <v>40017219</v>
      </c>
      <c r="C341" s="110">
        <v>28</v>
      </c>
      <c r="D341" s="111" t="s">
        <v>32</v>
      </c>
      <c r="E341" s="109" t="s">
        <v>7</v>
      </c>
      <c r="F341" s="110" t="s">
        <v>5</v>
      </c>
      <c r="G341" s="112">
        <v>44262</v>
      </c>
      <c r="H341" s="110" t="s">
        <v>395</v>
      </c>
      <c r="I341" s="109" t="s">
        <v>467</v>
      </c>
      <c r="J341" s="113" t="s">
        <v>53</v>
      </c>
      <c r="K341" s="112">
        <v>44262</v>
      </c>
      <c r="L341" s="114">
        <v>0.30707175925925934</v>
      </c>
      <c r="M341" s="110" t="s">
        <v>477</v>
      </c>
    </row>
    <row r="342" spans="1:13" ht="15" customHeight="1" x14ac:dyDescent="0.3">
      <c r="A342" s="109">
        <v>2113861</v>
      </c>
      <c r="B342" s="110">
        <v>48558657</v>
      </c>
      <c r="C342" s="110">
        <v>88</v>
      </c>
      <c r="D342" s="111" t="s">
        <v>29</v>
      </c>
      <c r="E342" s="109" t="s">
        <v>7</v>
      </c>
      <c r="F342" s="110" t="s">
        <v>5</v>
      </c>
      <c r="G342" s="112">
        <v>44331</v>
      </c>
      <c r="H342" s="110" t="s">
        <v>396</v>
      </c>
      <c r="I342" s="109" t="s">
        <v>464</v>
      </c>
      <c r="J342" s="113" t="s">
        <v>459</v>
      </c>
      <c r="K342" s="112">
        <v>44331</v>
      </c>
      <c r="L342" s="114">
        <v>0.17384259259259258</v>
      </c>
      <c r="M342" s="110" t="s">
        <v>477</v>
      </c>
    </row>
    <row r="343" spans="1:13" ht="15" customHeight="1" x14ac:dyDescent="0.3">
      <c r="A343" s="109">
        <v>6385374</v>
      </c>
      <c r="B343" s="110">
        <v>41612385</v>
      </c>
      <c r="C343" s="110">
        <v>50</v>
      </c>
      <c r="D343" s="111" t="s">
        <v>27</v>
      </c>
      <c r="E343" s="109" t="s">
        <v>7</v>
      </c>
      <c r="F343" s="110" t="s">
        <v>5</v>
      </c>
      <c r="G343" s="112">
        <v>44325</v>
      </c>
      <c r="H343" s="110" t="s">
        <v>397</v>
      </c>
      <c r="I343" s="109" t="s">
        <v>471</v>
      </c>
      <c r="J343" s="113" t="s">
        <v>52</v>
      </c>
      <c r="K343" s="112">
        <v>44325</v>
      </c>
      <c r="L343" s="114">
        <v>0.60775462962962956</v>
      </c>
      <c r="M343" s="110" t="s">
        <v>477</v>
      </c>
    </row>
    <row r="344" spans="1:13" ht="15" customHeight="1" x14ac:dyDescent="0.3">
      <c r="A344" s="109">
        <v>4395570</v>
      </c>
      <c r="B344" s="110">
        <v>41008093</v>
      </c>
      <c r="C344" s="110">
        <v>85</v>
      </c>
      <c r="D344" s="111" t="s">
        <v>23</v>
      </c>
      <c r="E344" s="109" t="s">
        <v>7</v>
      </c>
      <c r="F344" s="110" t="s">
        <v>5</v>
      </c>
      <c r="G344" s="112">
        <v>44477</v>
      </c>
      <c r="H344" s="110" t="s">
        <v>398</v>
      </c>
      <c r="I344" s="109" t="s">
        <v>475</v>
      </c>
      <c r="J344" s="113" t="s">
        <v>459</v>
      </c>
      <c r="K344" s="112">
        <v>44477</v>
      </c>
      <c r="L344" s="114">
        <v>0.13625000000000004</v>
      </c>
      <c r="M344" s="110" t="s">
        <v>477</v>
      </c>
    </row>
    <row r="345" spans="1:13" ht="15" customHeight="1" x14ac:dyDescent="0.3">
      <c r="A345" s="109">
        <v>6870931</v>
      </c>
      <c r="B345" s="110">
        <v>40465468</v>
      </c>
      <c r="C345" s="110">
        <v>34</v>
      </c>
      <c r="D345" s="111" t="s">
        <v>25</v>
      </c>
      <c r="E345" s="109" t="s">
        <v>7</v>
      </c>
      <c r="F345" s="110" t="s">
        <v>5</v>
      </c>
      <c r="G345" s="112">
        <v>44487</v>
      </c>
      <c r="H345" s="110" t="s">
        <v>399</v>
      </c>
      <c r="I345" s="109" t="s">
        <v>471</v>
      </c>
      <c r="J345" s="113" t="s">
        <v>54</v>
      </c>
      <c r="K345" s="112">
        <v>44487</v>
      </c>
      <c r="L345" s="114">
        <v>0.51417824074074092</v>
      </c>
      <c r="M345" s="110" t="s">
        <v>477</v>
      </c>
    </row>
    <row r="346" spans="1:13" ht="15" customHeight="1" x14ac:dyDescent="0.3">
      <c r="A346" s="109">
        <v>7288781</v>
      </c>
      <c r="B346" s="110">
        <v>47086628</v>
      </c>
      <c r="C346" s="110">
        <v>94</v>
      </c>
      <c r="D346" s="111" t="s">
        <v>51</v>
      </c>
      <c r="E346" s="109" t="s">
        <v>7</v>
      </c>
      <c r="F346" s="110" t="s">
        <v>5</v>
      </c>
      <c r="G346" s="112">
        <v>44525</v>
      </c>
      <c r="H346" s="110" t="s">
        <v>400</v>
      </c>
      <c r="I346" s="109" t="s">
        <v>470</v>
      </c>
      <c r="J346" s="113" t="s">
        <v>494</v>
      </c>
      <c r="K346" s="112">
        <v>44497</v>
      </c>
      <c r="L346" s="114">
        <v>0.17067129629629629</v>
      </c>
      <c r="M346" s="110" t="s">
        <v>477</v>
      </c>
    </row>
    <row r="347" spans="1:13" ht="15" customHeight="1" x14ac:dyDescent="0.3">
      <c r="A347" s="109">
        <v>7911490</v>
      </c>
      <c r="B347" s="110">
        <v>41968678</v>
      </c>
      <c r="C347" s="110">
        <v>15</v>
      </c>
      <c r="D347" s="111" t="s">
        <v>36</v>
      </c>
      <c r="E347" s="109" t="s">
        <v>7</v>
      </c>
      <c r="F347" s="110" t="s">
        <v>5</v>
      </c>
      <c r="G347" s="112">
        <v>44279</v>
      </c>
      <c r="H347" s="110" t="s">
        <v>401</v>
      </c>
      <c r="I347" s="109" t="s">
        <v>471</v>
      </c>
      <c r="J347" s="113" t="s">
        <v>494</v>
      </c>
      <c r="K347" s="112">
        <v>44279</v>
      </c>
      <c r="L347" s="114">
        <v>5.7060185185185186E-2</v>
      </c>
      <c r="M347" s="110" t="s">
        <v>477</v>
      </c>
    </row>
    <row r="348" spans="1:13" ht="15" customHeight="1" x14ac:dyDescent="0.3">
      <c r="A348" s="109">
        <v>5640890</v>
      </c>
      <c r="B348" s="110">
        <v>43972702</v>
      </c>
      <c r="C348" s="110">
        <v>65</v>
      </c>
      <c r="D348" s="111" t="s">
        <v>29</v>
      </c>
      <c r="E348" s="109" t="s">
        <v>7</v>
      </c>
      <c r="F348" s="110" t="s">
        <v>5</v>
      </c>
      <c r="G348" s="112">
        <v>44411</v>
      </c>
      <c r="H348" s="110" t="s">
        <v>402</v>
      </c>
      <c r="I348" s="109" t="s">
        <v>465</v>
      </c>
      <c r="J348" s="113" t="s">
        <v>56</v>
      </c>
      <c r="K348" s="112">
        <v>44411</v>
      </c>
      <c r="L348" s="114">
        <v>0.49111111111111111</v>
      </c>
      <c r="M348" s="110" t="s">
        <v>478</v>
      </c>
    </row>
    <row r="349" spans="1:13" ht="15" customHeight="1" x14ac:dyDescent="0.3">
      <c r="A349" s="109">
        <v>8936757</v>
      </c>
      <c r="B349" s="110">
        <v>47527596</v>
      </c>
      <c r="C349" s="110">
        <v>61</v>
      </c>
      <c r="D349" s="111" t="s">
        <v>22</v>
      </c>
      <c r="E349" s="109" t="s">
        <v>7</v>
      </c>
      <c r="F349" s="110" t="s">
        <v>5</v>
      </c>
      <c r="G349" s="112">
        <v>44512</v>
      </c>
      <c r="H349" s="110" t="s">
        <v>403</v>
      </c>
      <c r="I349" s="109" t="s">
        <v>463</v>
      </c>
      <c r="J349" s="113" t="s">
        <v>462</v>
      </c>
      <c r="K349" s="112"/>
      <c r="L349" s="114"/>
      <c r="M349" s="110" t="s">
        <v>477</v>
      </c>
    </row>
    <row r="350" spans="1:13" ht="15" customHeight="1" x14ac:dyDescent="0.3">
      <c r="A350" s="109">
        <v>2598500</v>
      </c>
      <c r="B350" s="110">
        <v>42167132</v>
      </c>
      <c r="C350" s="110">
        <v>25</v>
      </c>
      <c r="D350" s="111" t="s">
        <v>22</v>
      </c>
      <c r="E350" s="109" t="s">
        <v>7</v>
      </c>
      <c r="F350" s="110" t="s">
        <v>5</v>
      </c>
      <c r="G350" s="112">
        <v>44267</v>
      </c>
      <c r="H350" s="110" t="s">
        <v>404</v>
      </c>
      <c r="I350" s="109" t="s">
        <v>465</v>
      </c>
      <c r="J350" s="113" t="s">
        <v>55</v>
      </c>
      <c r="K350" s="112">
        <v>44267</v>
      </c>
      <c r="L350" s="114">
        <v>0.41291666666666665</v>
      </c>
      <c r="M350" s="110" t="s">
        <v>478</v>
      </c>
    </row>
    <row r="351" spans="1:13" ht="15" customHeight="1" x14ac:dyDescent="0.3">
      <c r="A351" s="109">
        <v>3752601</v>
      </c>
      <c r="B351" s="110">
        <v>44109187</v>
      </c>
      <c r="C351" s="110">
        <v>45</v>
      </c>
      <c r="D351" s="111" t="s">
        <v>38</v>
      </c>
      <c r="E351" s="109" t="s">
        <v>7</v>
      </c>
      <c r="F351" s="110" t="s">
        <v>5</v>
      </c>
      <c r="G351" s="112">
        <v>44459</v>
      </c>
      <c r="H351" s="110" t="s">
        <v>405</v>
      </c>
      <c r="I351" s="109" t="s">
        <v>463</v>
      </c>
      <c r="J351" s="113" t="s">
        <v>462</v>
      </c>
      <c r="K351" s="112"/>
      <c r="L351" s="114"/>
      <c r="M351" s="110" t="s">
        <v>477</v>
      </c>
    </row>
    <row r="352" spans="1:13" ht="15" customHeight="1" x14ac:dyDescent="0.3">
      <c r="A352" s="109">
        <v>3794633</v>
      </c>
      <c r="B352" s="110">
        <v>48800386</v>
      </c>
      <c r="C352" s="110">
        <v>28</v>
      </c>
      <c r="D352" s="111" t="s">
        <v>49</v>
      </c>
      <c r="E352" s="109" t="s">
        <v>7</v>
      </c>
      <c r="F352" s="110" t="s">
        <v>5</v>
      </c>
      <c r="G352" s="112">
        <v>44258</v>
      </c>
      <c r="H352" s="110" t="s">
        <v>406</v>
      </c>
      <c r="I352" s="109" t="s">
        <v>471</v>
      </c>
      <c r="J352" s="113" t="s">
        <v>55</v>
      </c>
      <c r="K352" s="112">
        <v>44258</v>
      </c>
      <c r="L352" s="114">
        <v>0.86751157407407409</v>
      </c>
      <c r="M352" s="110" t="s">
        <v>477</v>
      </c>
    </row>
    <row r="353" spans="1:13" ht="15" customHeight="1" x14ac:dyDescent="0.3">
      <c r="A353" s="109">
        <v>8946118</v>
      </c>
      <c r="B353" s="110">
        <v>45279946</v>
      </c>
      <c r="C353" s="110">
        <v>92</v>
      </c>
      <c r="D353" s="111" t="s">
        <v>22</v>
      </c>
      <c r="E353" s="109" t="s">
        <v>7</v>
      </c>
      <c r="F353" s="110" t="s">
        <v>5</v>
      </c>
      <c r="G353" s="112">
        <v>44415</v>
      </c>
      <c r="H353" s="110" t="s">
        <v>407</v>
      </c>
      <c r="I353" s="109" t="s">
        <v>466</v>
      </c>
      <c r="J353" s="113" t="s">
        <v>459</v>
      </c>
      <c r="K353" s="112">
        <v>44415</v>
      </c>
      <c r="L353" s="114">
        <v>0.1547685185185185</v>
      </c>
      <c r="M353" s="110" t="s">
        <v>478</v>
      </c>
    </row>
    <row r="354" spans="1:13" ht="15" customHeight="1" x14ac:dyDescent="0.3">
      <c r="A354" s="109">
        <v>6826225</v>
      </c>
      <c r="B354" s="110">
        <v>40111856</v>
      </c>
      <c r="C354" s="110">
        <v>84</v>
      </c>
      <c r="D354" s="111" t="s">
        <v>31</v>
      </c>
      <c r="E354" s="109" t="s">
        <v>7</v>
      </c>
      <c r="F354" s="110" t="s">
        <v>5</v>
      </c>
      <c r="G354" s="112">
        <v>44374</v>
      </c>
      <c r="H354" s="110" t="s">
        <v>408</v>
      </c>
      <c r="I354" s="109" t="s">
        <v>470</v>
      </c>
      <c r="J354" s="113" t="s">
        <v>461</v>
      </c>
      <c r="K354" s="112">
        <v>44374</v>
      </c>
      <c r="L354" s="114">
        <v>0.874537037037037</v>
      </c>
      <c r="M354" s="110" t="s">
        <v>477</v>
      </c>
    </row>
    <row r="355" spans="1:13" ht="15" customHeight="1" x14ac:dyDescent="0.3">
      <c r="A355" s="109">
        <v>5704724</v>
      </c>
      <c r="B355" s="110">
        <v>45718382</v>
      </c>
      <c r="C355" s="110">
        <v>39</v>
      </c>
      <c r="D355" s="111" t="s">
        <v>29</v>
      </c>
      <c r="E355" s="109" t="s">
        <v>7</v>
      </c>
      <c r="F355" s="110" t="s">
        <v>5</v>
      </c>
      <c r="G355" s="112">
        <v>44539</v>
      </c>
      <c r="H355" s="110" t="s">
        <v>409</v>
      </c>
      <c r="I355" s="109" t="s">
        <v>464</v>
      </c>
      <c r="J355" s="113" t="s">
        <v>53</v>
      </c>
      <c r="K355" s="112">
        <v>44539</v>
      </c>
      <c r="L355" s="114">
        <v>0.20314814814814816</v>
      </c>
      <c r="M355" s="110" t="s">
        <v>478</v>
      </c>
    </row>
    <row r="356" spans="1:13" ht="15" customHeight="1" x14ac:dyDescent="0.3">
      <c r="A356" s="109">
        <v>5596274</v>
      </c>
      <c r="B356" s="110">
        <v>45273579</v>
      </c>
      <c r="C356" s="110">
        <v>88</v>
      </c>
      <c r="D356" s="111" t="s">
        <v>31</v>
      </c>
      <c r="E356" s="109" t="s">
        <v>7</v>
      </c>
      <c r="F356" s="110" t="s">
        <v>5</v>
      </c>
      <c r="G356" s="112">
        <v>44451</v>
      </c>
      <c r="H356" s="110" t="s">
        <v>410</v>
      </c>
      <c r="I356" s="109" t="s">
        <v>470</v>
      </c>
      <c r="J356" s="113" t="s">
        <v>459</v>
      </c>
      <c r="K356" s="112">
        <v>44451</v>
      </c>
      <c r="L356" s="114">
        <v>0.1867824074074074</v>
      </c>
      <c r="M356" s="110" t="s">
        <v>477</v>
      </c>
    </row>
    <row r="357" spans="1:13" ht="15" customHeight="1" x14ac:dyDescent="0.3">
      <c r="A357" s="109">
        <v>8024366</v>
      </c>
      <c r="B357" s="110">
        <v>46110995</v>
      </c>
      <c r="C357" s="110">
        <v>34</v>
      </c>
      <c r="D357" s="111" t="s">
        <v>23</v>
      </c>
      <c r="E357" s="109" t="s">
        <v>7</v>
      </c>
      <c r="F357" s="110" t="s">
        <v>5</v>
      </c>
      <c r="G357" s="112">
        <v>44435</v>
      </c>
      <c r="H357" s="110" t="s">
        <v>411</v>
      </c>
      <c r="I357" s="109" t="s">
        <v>470</v>
      </c>
      <c r="J357" s="113" t="s">
        <v>56</v>
      </c>
      <c r="K357" s="112">
        <v>44435</v>
      </c>
      <c r="L357" s="114">
        <v>7.0081018518518445E-2</v>
      </c>
      <c r="M357" s="110" t="s">
        <v>477</v>
      </c>
    </row>
    <row r="358" spans="1:13" ht="15" customHeight="1" x14ac:dyDescent="0.3">
      <c r="A358" s="109">
        <v>8218381</v>
      </c>
      <c r="B358" s="110">
        <v>49271890</v>
      </c>
      <c r="C358" s="110">
        <v>69</v>
      </c>
      <c r="D358" s="111" t="s">
        <v>23</v>
      </c>
      <c r="E358" s="109" t="s">
        <v>7</v>
      </c>
      <c r="F358" s="110" t="s">
        <v>5</v>
      </c>
      <c r="G358" s="112">
        <v>44236</v>
      </c>
      <c r="H358" s="110" t="s">
        <v>412</v>
      </c>
      <c r="I358" s="109" t="s">
        <v>466</v>
      </c>
      <c r="J358" s="113" t="s">
        <v>56</v>
      </c>
      <c r="K358" s="112">
        <v>44236</v>
      </c>
      <c r="L358" s="114">
        <v>8.2141203703703702E-2</v>
      </c>
      <c r="M358" s="110" t="s">
        <v>478</v>
      </c>
    </row>
    <row r="359" spans="1:13" ht="15" customHeight="1" x14ac:dyDescent="0.3">
      <c r="A359" s="109">
        <v>6333457</v>
      </c>
      <c r="B359" s="110">
        <v>45520884</v>
      </c>
      <c r="C359" s="110">
        <v>76</v>
      </c>
      <c r="D359" s="111" t="s">
        <v>50</v>
      </c>
      <c r="E359" s="109" t="s">
        <v>7</v>
      </c>
      <c r="F359" s="110" t="s">
        <v>5</v>
      </c>
      <c r="G359" s="112">
        <v>44396</v>
      </c>
      <c r="H359" s="110" t="s">
        <v>413</v>
      </c>
      <c r="I359" s="109" t="s">
        <v>473</v>
      </c>
      <c r="J359" s="113" t="s">
        <v>458</v>
      </c>
      <c r="K359" s="112">
        <v>44396</v>
      </c>
      <c r="L359" s="114">
        <v>0.37776620370370362</v>
      </c>
      <c r="M359" s="110" t="s">
        <v>477</v>
      </c>
    </row>
    <row r="360" spans="1:13" ht="15" customHeight="1" x14ac:dyDescent="0.3">
      <c r="A360" s="109">
        <v>7201595</v>
      </c>
      <c r="B360" s="110">
        <v>47475081</v>
      </c>
      <c r="C360" s="110">
        <v>64</v>
      </c>
      <c r="D360" s="111" t="s">
        <v>25</v>
      </c>
      <c r="E360" s="109" t="s">
        <v>7</v>
      </c>
      <c r="F360" s="110" t="s">
        <v>5</v>
      </c>
      <c r="G360" s="112">
        <v>44525</v>
      </c>
      <c r="H360" s="110" t="s">
        <v>414</v>
      </c>
      <c r="I360" s="109" t="s">
        <v>471</v>
      </c>
      <c r="J360" s="113" t="s">
        <v>53</v>
      </c>
      <c r="K360" s="112">
        <v>44525</v>
      </c>
      <c r="L360" s="114">
        <v>0.24409722222222222</v>
      </c>
      <c r="M360" s="110" t="s">
        <v>477</v>
      </c>
    </row>
    <row r="361" spans="1:13" ht="15" customHeight="1" x14ac:dyDescent="0.3">
      <c r="A361" s="109">
        <v>3199292</v>
      </c>
      <c r="B361" s="110">
        <v>46507374</v>
      </c>
      <c r="C361" s="110">
        <v>80</v>
      </c>
      <c r="D361" s="111" t="s">
        <v>19</v>
      </c>
      <c r="E361" s="109" t="s">
        <v>7</v>
      </c>
      <c r="F361" s="110" t="s">
        <v>5</v>
      </c>
      <c r="G361" s="112">
        <v>44285</v>
      </c>
      <c r="H361" s="110" t="s">
        <v>415</v>
      </c>
      <c r="I361" s="109" t="s">
        <v>463</v>
      </c>
      <c r="J361" s="113" t="s">
        <v>462</v>
      </c>
      <c r="K361" s="112"/>
      <c r="L361" s="114"/>
      <c r="M361" s="110" t="s">
        <v>477</v>
      </c>
    </row>
    <row r="362" spans="1:13" ht="15" customHeight="1" x14ac:dyDescent="0.3">
      <c r="A362" s="109">
        <v>6506116</v>
      </c>
      <c r="B362" s="110">
        <v>47668486</v>
      </c>
      <c r="C362" s="110">
        <v>95</v>
      </c>
      <c r="D362" s="111" t="s">
        <v>18</v>
      </c>
      <c r="E362" s="109" t="s">
        <v>7</v>
      </c>
      <c r="F362" s="110" t="s">
        <v>5</v>
      </c>
      <c r="G362" s="112">
        <v>44531</v>
      </c>
      <c r="H362" s="110" t="s">
        <v>416</v>
      </c>
      <c r="I362" s="109" t="s">
        <v>471</v>
      </c>
      <c r="J362" s="113" t="s">
        <v>461</v>
      </c>
      <c r="K362" s="112">
        <v>44531</v>
      </c>
      <c r="L362" s="114">
        <v>0.27667824074074071</v>
      </c>
      <c r="M362" s="110" t="s">
        <v>477</v>
      </c>
    </row>
    <row r="363" spans="1:13" ht="15" customHeight="1" x14ac:dyDescent="0.3">
      <c r="A363" s="109">
        <v>3488625</v>
      </c>
      <c r="B363" s="110">
        <v>43589982</v>
      </c>
      <c r="C363" s="110">
        <v>74</v>
      </c>
      <c r="D363" s="111" t="s">
        <v>33</v>
      </c>
      <c r="E363" s="109" t="s">
        <v>7</v>
      </c>
      <c r="F363" s="110" t="s">
        <v>5</v>
      </c>
      <c r="G363" s="112">
        <v>44347</v>
      </c>
      <c r="H363" s="110" t="s">
        <v>417</v>
      </c>
      <c r="I363" s="109" t="s">
        <v>470</v>
      </c>
      <c r="J363" s="113" t="s">
        <v>56</v>
      </c>
      <c r="K363" s="112">
        <v>44347</v>
      </c>
      <c r="L363" s="114">
        <v>0.55380787037037038</v>
      </c>
      <c r="M363" s="110" t="s">
        <v>477</v>
      </c>
    </row>
    <row r="364" spans="1:13" ht="15" customHeight="1" x14ac:dyDescent="0.3">
      <c r="A364" s="109">
        <v>6626750</v>
      </c>
      <c r="B364" s="110">
        <v>49170817</v>
      </c>
      <c r="C364" s="110">
        <v>28</v>
      </c>
      <c r="D364" s="111" t="s">
        <v>23</v>
      </c>
      <c r="E364" s="109" t="s">
        <v>7</v>
      </c>
      <c r="F364" s="110" t="s">
        <v>5</v>
      </c>
      <c r="G364" s="112">
        <v>44404</v>
      </c>
      <c r="H364" s="110" t="s">
        <v>418</v>
      </c>
      <c r="I364" s="109" t="s">
        <v>474</v>
      </c>
      <c r="J364" s="113" t="s">
        <v>55</v>
      </c>
      <c r="K364" s="112">
        <v>44404</v>
      </c>
      <c r="L364" s="114">
        <v>0.66726851851851843</v>
      </c>
      <c r="M364" s="110" t="s">
        <v>477</v>
      </c>
    </row>
    <row r="365" spans="1:13" ht="15" customHeight="1" x14ac:dyDescent="0.3">
      <c r="A365" s="109">
        <v>8653094</v>
      </c>
      <c r="B365" s="110">
        <v>48664291</v>
      </c>
      <c r="C365" s="110">
        <v>97</v>
      </c>
      <c r="D365" s="111" t="s">
        <v>20</v>
      </c>
      <c r="E365" s="109" t="s">
        <v>7</v>
      </c>
      <c r="F365" s="110" t="s">
        <v>5</v>
      </c>
      <c r="G365" s="112">
        <v>44369</v>
      </c>
      <c r="H365" s="110" t="s">
        <v>419</v>
      </c>
      <c r="I365" s="109" t="s">
        <v>463</v>
      </c>
      <c r="J365" s="113" t="s">
        <v>462</v>
      </c>
      <c r="K365" s="112"/>
      <c r="L365" s="114"/>
      <c r="M365" s="110" t="s">
        <v>477</v>
      </c>
    </row>
    <row r="366" spans="1:13" ht="15" customHeight="1" x14ac:dyDescent="0.3">
      <c r="A366" s="109">
        <v>8602431</v>
      </c>
      <c r="B366" s="110">
        <v>45585560</v>
      </c>
      <c r="C366" s="110">
        <v>62</v>
      </c>
      <c r="D366" s="111" t="s">
        <v>50</v>
      </c>
      <c r="E366" s="109" t="s">
        <v>7</v>
      </c>
      <c r="F366" s="110" t="s">
        <v>5</v>
      </c>
      <c r="G366" s="112">
        <v>44384</v>
      </c>
      <c r="H366" s="110" t="s">
        <v>420</v>
      </c>
      <c r="I366" s="109" t="s">
        <v>463</v>
      </c>
      <c r="J366" s="113" t="s">
        <v>462</v>
      </c>
      <c r="K366" s="112"/>
      <c r="L366" s="114"/>
      <c r="M366" s="110" t="s">
        <v>477</v>
      </c>
    </row>
    <row r="367" spans="1:13" ht="15" customHeight="1" x14ac:dyDescent="0.3">
      <c r="A367" s="109">
        <v>2187472</v>
      </c>
      <c r="B367" s="110">
        <v>45464128</v>
      </c>
      <c r="C367" s="110">
        <v>64</v>
      </c>
      <c r="D367" s="111" t="s">
        <v>18</v>
      </c>
      <c r="E367" s="109" t="s">
        <v>7</v>
      </c>
      <c r="F367" s="110" t="s">
        <v>5</v>
      </c>
      <c r="G367" s="112">
        <v>44343</v>
      </c>
      <c r="H367" s="110" t="s">
        <v>421</v>
      </c>
      <c r="I367" s="109" t="s">
        <v>467</v>
      </c>
      <c r="J367" s="113" t="s">
        <v>460</v>
      </c>
      <c r="K367" s="112">
        <v>44343</v>
      </c>
      <c r="L367" s="114">
        <v>0.19234953703703705</v>
      </c>
      <c r="M367" s="110" t="s">
        <v>477</v>
      </c>
    </row>
    <row r="368" spans="1:13" ht="15" customHeight="1" x14ac:dyDescent="0.3">
      <c r="A368" s="109">
        <v>8181344</v>
      </c>
      <c r="B368" s="110">
        <v>43403366</v>
      </c>
      <c r="C368" s="110">
        <v>71</v>
      </c>
      <c r="D368" s="111" t="s">
        <v>27</v>
      </c>
      <c r="E368" s="109" t="s">
        <v>7</v>
      </c>
      <c r="F368" s="110" t="s">
        <v>5</v>
      </c>
      <c r="G368" s="112">
        <v>44433</v>
      </c>
      <c r="H368" s="110" t="s">
        <v>422</v>
      </c>
      <c r="I368" s="109" t="s">
        <v>463</v>
      </c>
      <c r="J368" s="113" t="s">
        <v>462</v>
      </c>
      <c r="K368" s="112"/>
      <c r="L368" s="114"/>
      <c r="M368" s="110" t="s">
        <v>477</v>
      </c>
    </row>
    <row r="369" spans="1:13" ht="15" customHeight="1" x14ac:dyDescent="0.3">
      <c r="A369" s="109">
        <v>8438709</v>
      </c>
      <c r="B369" s="110">
        <v>42906527</v>
      </c>
      <c r="C369" s="110">
        <v>32</v>
      </c>
      <c r="D369" s="111" t="s">
        <v>28</v>
      </c>
      <c r="E369" s="109" t="s">
        <v>7</v>
      </c>
      <c r="F369" s="110" t="s">
        <v>5</v>
      </c>
      <c r="G369" s="112">
        <v>44282</v>
      </c>
      <c r="H369" s="110" t="s">
        <v>423</v>
      </c>
      <c r="I369" s="109" t="s">
        <v>46</v>
      </c>
      <c r="J369" s="113" t="s">
        <v>459</v>
      </c>
      <c r="K369" s="112">
        <v>44285</v>
      </c>
      <c r="L369" s="114">
        <v>0.25000000000000006</v>
      </c>
      <c r="M369" s="110" t="s">
        <v>477</v>
      </c>
    </row>
    <row r="370" spans="1:13" ht="15" customHeight="1" x14ac:dyDescent="0.3">
      <c r="A370" s="109">
        <v>7149261</v>
      </c>
      <c r="B370" s="110">
        <v>49617383</v>
      </c>
      <c r="C370" s="110">
        <v>33</v>
      </c>
      <c r="D370" s="111" t="s">
        <v>29</v>
      </c>
      <c r="E370" s="109" t="s">
        <v>7</v>
      </c>
      <c r="F370" s="110" t="s">
        <v>5</v>
      </c>
      <c r="G370" s="112">
        <v>44441</v>
      </c>
      <c r="H370" s="110" t="s">
        <v>424</v>
      </c>
      <c r="I370" s="109" t="s">
        <v>463</v>
      </c>
      <c r="J370" s="113" t="s">
        <v>462</v>
      </c>
      <c r="K370" s="112"/>
      <c r="L370" s="114"/>
      <c r="M370" s="110" t="s">
        <v>477</v>
      </c>
    </row>
    <row r="371" spans="1:13" ht="15" customHeight="1" x14ac:dyDescent="0.3">
      <c r="A371" s="109">
        <v>8257792</v>
      </c>
      <c r="B371" s="110">
        <v>41697915</v>
      </c>
      <c r="C371" s="110">
        <v>41</v>
      </c>
      <c r="D371" s="111" t="s">
        <v>32</v>
      </c>
      <c r="E371" s="109" t="s">
        <v>7</v>
      </c>
      <c r="F371" s="110" t="s">
        <v>5</v>
      </c>
      <c r="G371" s="112">
        <v>44349</v>
      </c>
      <c r="H371" s="110" t="s">
        <v>425</v>
      </c>
      <c r="I371" s="109" t="s">
        <v>470</v>
      </c>
      <c r="J371" s="113" t="s">
        <v>460</v>
      </c>
      <c r="K371" s="112">
        <v>44349</v>
      </c>
      <c r="L371" s="114">
        <v>0.1167824074074074</v>
      </c>
      <c r="M371" s="110" t="s">
        <v>477</v>
      </c>
    </row>
    <row r="372" spans="1:13" ht="15" customHeight="1" x14ac:dyDescent="0.3">
      <c r="A372" s="109">
        <v>1503384</v>
      </c>
      <c r="B372" s="110">
        <v>48968202</v>
      </c>
      <c r="C372" s="110">
        <v>67</v>
      </c>
      <c r="D372" s="111" t="s">
        <v>28</v>
      </c>
      <c r="E372" s="109" t="s">
        <v>7</v>
      </c>
      <c r="F372" s="110" t="s">
        <v>5</v>
      </c>
      <c r="G372" s="112">
        <v>44406</v>
      </c>
      <c r="H372" s="110" t="s">
        <v>426</v>
      </c>
      <c r="I372" s="109" t="s">
        <v>465</v>
      </c>
      <c r="J372" s="113" t="s">
        <v>56</v>
      </c>
      <c r="K372" s="112">
        <v>44406</v>
      </c>
      <c r="L372" s="114">
        <v>0.2883101851851852</v>
      </c>
      <c r="M372" s="110" t="s">
        <v>477</v>
      </c>
    </row>
    <row r="373" spans="1:13" ht="15" customHeight="1" x14ac:dyDescent="0.3">
      <c r="A373" s="109">
        <v>8549521</v>
      </c>
      <c r="B373" s="110">
        <v>42926353</v>
      </c>
      <c r="C373" s="110">
        <v>74</v>
      </c>
      <c r="D373" s="111" t="s">
        <v>49</v>
      </c>
      <c r="E373" s="109" t="s">
        <v>7</v>
      </c>
      <c r="F373" s="110" t="s">
        <v>5</v>
      </c>
      <c r="G373" s="112">
        <v>44307</v>
      </c>
      <c r="H373" s="110" t="s">
        <v>427</v>
      </c>
      <c r="I373" s="109" t="s">
        <v>464</v>
      </c>
      <c r="J373" s="113" t="s">
        <v>16</v>
      </c>
      <c r="K373" s="112">
        <v>44307</v>
      </c>
      <c r="L373" s="114">
        <v>0.13221064814814815</v>
      </c>
      <c r="M373" s="110" t="s">
        <v>478</v>
      </c>
    </row>
    <row r="374" spans="1:13" ht="15" customHeight="1" x14ac:dyDescent="0.3">
      <c r="A374" s="109">
        <v>6281127</v>
      </c>
      <c r="B374" s="110">
        <v>40335856</v>
      </c>
      <c r="C374" s="110">
        <v>33</v>
      </c>
      <c r="D374" s="111" t="s">
        <v>37</v>
      </c>
      <c r="E374" s="109" t="s">
        <v>7</v>
      </c>
      <c r="F374" s="110" t="s">
        <v>5</v>
      </c>
      <c r="G374" s="112">
        <v>44278</v>
      </c>
      <c r="H374" s="110" t="s">
        <v>428</v>
      </c>
      <c r="I374" s="109" t="s">
        <v>464</v>
      </c>
      <c r="J374" s="113" t="s">
        <v>494</v>
      </c>
      <c r="K374" s="112">
        <v>44277</v>
      </c>
      <c r="L374" s="114">
        <v>0.95717592592592593</v>
      </c>
      <c r="M374" s="110" t="s">
        <v>478</v>
      </c>
    </row>
    <row r="375" spans="1:13" ht="15" customHeight="1" x14ac:dyDescent="0.3">
      <c r="A375" s="109">
        <v>4587255</v>
      </c>
      <c r="B375" s="110">
        <v>49680112</v>
      </c>
      <c r="C375" s="110">
        <v>19</v>
      </c>
      <c r="D375" s="111" t="s">
        <v>19</v>
      </c>
      <c r="E375" s="109" t="s">
        <v>7</v>
      </c>
      <c r="F375" s="110" t="s">
        <v>5</v>
      </c>
      <c r="G375" s="112">
        <v>44251</v>
      </c>
      <c r="H375" s="110" t="s">
        <v>429</v>
      </c>
      <c r="I375" s="109" t="s">
        <v>463</v>
      </c>
      <c r="J375" s="113" t="s">
        <v>462</v>
      </c>
      <c r="K375" s="112"/>
      <c r="L375" s="114"/>
      <c r="M375" s="110" t="s">
        <v>477</v>
      </c>
    </row>
    <row r="376" spans="1:13" ht="15" customHeight="1" x14ac:dyDescent="0.3">
      <c r="A376" s="109">
        <v>4283386</v>
      </c>
      <c r="B376" s="110">
        <v>48489538</v>
      </c>
      <c r="C376" s="110">
        <v>25</v>
      </c>
      <c r="D376" s="111" t="s">
        <v>24</v>
      </c>
      <c r="E376" s="109" t="s">
        <v>7</v>
      </c>
      <c r="F376" s="110" t="s">
        <v>5</v>
      </c>
      <c r="G376" s="112">
        <v>44223</v>
      </c>
      <c r="H376" s="110" t="s">
        <v>430</v>
      </c>
      <c r="I376" s="109" t="s">
        <v>463</v>
      </c>
      <c r="J376" s="113" t="s">
        <v>462</v>
      </c>
      <c r="K376" s="112"/>
      <c r="L376" s="114"/>
      <c r="M376" s="110" t="s">
        <v>477</v>
      </c>
    </row>
    <row r="377" spans="1:13" ht="15" customHeight="1" x14ac:dyDescent="0.3">
      <c r="A377" s="109">
        <v>7185159</v>
      </c>
      <c r="B377" s="110">
        <v>46593527</v>
      </c>
      <c r="C377" s="110">
        <v>28</v>
      </c>
      <c r="D377" s="111" t="s">
        <v>27</v>
      </c>
      <c r="E377" s="109" t="s">
        <v>7</v>
      </c>
      <c r="F377" s="110" t="s">
        <v>5</v>
      </c>
      <c r="G377" s="112">
        <v>44374</v>
      </c>
      <c r="H377" s="110" t="s">
        <v>431</v>
      </c>
      <c r="I377" s="109" t="s">
        <v>466</v>
      </c>
      <c r="J377" s="113" t="s">
        <v>53</v>
      </c>
      <c r="K377" s="112">
        <v>44374</v>
      </c>
      <c r="L377" s="114">
        <v>0.46878472222222217</v>
      </c>
      <c r="M377" s="110" t="s">
        <v>478</v>
      </c>
    </row>
    <row r="378" spans="1:13" ht="15" customHeight="1" x14ac:dyDescent="0.3">
      <c r="A378" s="109">
        <v>6267766</v>
      </c>
      <c r="B378" s="110">
        <v>41320128</v>
      </c>
      <c r="C378" s="110">
        <v>95</v>
      </c>
      <c r="D378" s="111" t="s">
        <v>27</v>
      </c>
      <c r="E378" s="109" t="s">
        <v>7</v>
      </c>
      <c r="F378" s="110" t="s">
        <v>5</v>
      </c>
      <c r="G378" s="112">
        <v>44399</v>
      </c>
      <c r="H378" s="110" t="s">
        <v>432</v>
      </c>
      <c r="I378" s="109" t="s">
        <v>466</v>
      </c>
      <c r="J378" s="113" t="s">
        <v>16</v>
      </c>
      <c r="K378" s="112">
        <v>44398</v>
      </c>
      <c r="L378" s="114">
        <v>0.92094907407407411</v>
      </c>
      <c r="M378" s="110" t="s">
        <v>477</v>
      </c>
    </row>
    <row r="379" spans="1:13" ht="15" customHeight="1" x14ac:dyDescent="0.3">
      <c r="A379" s="109">
        <v>1170019</v>
      </c>
      <c r="B379" s="110">
        <v>43796145</v>
      </c>
      <c r="C379" s="110">
        <v>26</v>
      </c>
      <c r="D379" s="111" t="s">
        <v>51</v>
      </c>
      <c r="E379" s="109" t="s">
        <v>7</v>
      </c>
      <c r="F379" s="110" t="s">
        <v>5</v>
      </c>
      <c r="G379" s="112">
        <v>44348</v>
      </c>
      <c r="H379" s="110" t="s">
        <v>433</v>
      </c>
      <c r="I379" s="109" t="s">
        <v>464</v>
      </c>
      <c r="J379" s="113" t="s">
        <v>458</v>
      </c>
      <c r="K379" s="112">
        <v>44348</v>
      </c>
      <c r="L379" s="114">
        <v>3.998842592592592E-2</v>
      </c>
      <c r="M379" s="110" t="s">
        <v>477</v>
      </c>
    </row>
    <row r="380" spans="1:13" ht="15" customHeight="1" x14ac:dyDescent="0.3">
      <c r="A380" s="109">
        <v>4177239</v>
      </c>
      <c r="B380" s="110">
        <v>44453350</v>
      </c>
      <c r="C380" s="110">
        <v>70</v>
      </c>
      <c r="D380" s="111" t="s">
        <v>18</v>
      </c>
      <c r="E380" s="109" t="s">
        <v>7</v>
      </c>
      <c r="F380" s="110" t="s">
        <v>5</v>
      </c>
      <c r="G380" s="112">
        <v>44248</v>
      </c>
      <c r="H380" s="110" t="s">
        <v>434</v>
      </c>
      <c r="I380" s="109" t="s">
        <v>471</v>
      </c>
      <c r="J380" s="113" t="s">
        <v>56</v>
      </c>
      <c r="K380" s="112">
        <v>44248</v>
      </c>
      <c r="L380" s="114">
        <v>0.49593749999999992</v>
      </c>
      <c r="M380" s="110" t="s">
        <v>477</v>
      </c>
    </row>
    <row r="381" spans="1:13" ht="15" customHeight="1" x14ac:dyDescent="0.3">
      <c r="A381" s="109">
        <v>4531373</v>
      </c>
      <c r="B381" s="110">
        <v>42319314</v>
      </c>
      <c r="C381" s="110">
        <v>67</v>
      </c>
      <c r="D381" s="111" t="s">
        <v>20</v>
      </c>
      <c r="E381" s="109" t="s">
        <v>7</v>
      </c>
      <c r="F381" s="110" t="s">
        <v>5</v>
      </c>
      <c r="G381" s="112">
        <v>44200</v>
      </c>
      <c r="H381" s="110" t="s">
        <v>435</v>
      </c>
      <c r="I381" s="109" t="s">
        <v>466</v>
      </c>
      <c r="J381" s="113" t="s">
        <v>460</v>
      </c>
      <c r="K381" s="112">
        <v>44369</v>
      </c>
      <c r="L381" s="114">
        <v>0.17728009259259259</v>
      </c>
      <c r="M381" s="110" t="s">
        <v>477</v>
      </c>
    </row>
    <row r="382" spans="1:13" ht="15" customHeight="1" x14ac:dyDescent="0.3">
      <c r="A382" s="109">
        <v>6548337</v>
      </c>
      <c r="B382" s="110">
        <v>43491741</v>
      </c>
      <c r="C382" s="110">
        <v>81</v>
      </c>
      <c r="D382" s="111" t="s">
        <v>35</v>
      </c>
      <c r="E382" s="109" t="s">
        <v>7</v>
      </c>
      <c r="F382" s="110" t="s">
        <v>5</v>
      </c>
      <c r="G382" s="112">
        <v>44391</v>
      </c>
      <c r="H382" s="110" t="s">
        <v>436</v>
      </c>
      <c r="I382" s="109" t="s">
        <v>464</v>
      </c>
      <c r="J382" s="113" t="s">
        <v>16</v>
      </c>
      <c r="K382" s="112">
        <v>44391</v>
      </c>
      <c r="L382" s="114">
        <v>0.48199074074074072</v>
      </c>
      <c r="M382" s="110" t="s">
        <v>477</v>
      </c>
    </row>
    <row r="383" spans="1:13" ht="15" customHeight="1" x14ac:dyDescent="0.3">
      <c r="A383" s="109">
        <v>5718118</v>
      </c>
      <c r="B383" s="110">
        <v>42400963</v>
      </c>
      <c r="C383" s="110">
        <v>31</v>
      </c>
      <c r="D383" s="111" t="s">
        <v>35</v>
      </c>
      <c r="E383" s="109" t="s">
        <v>7</v>
      </c>
      <c r="F383" s="110" t="s">
        <v>5</v>
      </c>
      <c r="G383" s="112">
        <v>44541</v>
      </c>
      <c r="H383" s="110" t="s">
        <v>437</v>
      </c>
      <c r="I383" s="109" t="s">
        <v>464</v>
      </c>
      <c r="J383" s="113" t="s">
        <v>56</v>
      </c>
      <c r="K383" s="112">
        <v>44541</v>
      </c>
      <c r="L383" s="114">
        <v>0.41675925925925927</v>
      </c>
      <c r="M383" s="110" t="s">
        <v>477</v>
      </c>
    </row>
    <row r="384" spans="1:13" ht="15" customHeight="1" x14ac:dyDescent="0.3">
      <c r="A384" s="109">
        <v>7060792</v>
      </c>
      <c r="B384" s="110">
        <v>44297914</v>
      </c>
      <c r="C384" s="110">
        <v>28</v>
      </c>
      <c r="D384" s="111" t="s">
        <v>27</v>
      </c>
      <c r="E384" s="109" t="s">
        <v>7</v>
      </c>
      <c r="F384" s="110" t="s">
        <v>5</v>
      </c>
      <c r="G384" s="112">
        <v>44327</v>
      </c>
      <c r="H384" s="110" t="s">
        <v>438</v>
      </c>
      <c r="I384" s="109" t="s">
        <v>46</v>
      </c>
      <c r="J384" s="113" t="s">
        <v>54</v>
      </c>
      <c r="K384" s="112">
        <v>44327</v>
      </c>
      <c r="L384" s="114">
        <v>0.16680555555555554</v>
      </c>
      <c r="M384" s="110" t="s">
        <v>477</v>
      </c>
    </row>
    <row r="385" spans="1:13" ht="15" customHeight="1" x14ac:dyDescent="0.3">
      <c r="A385" s="109">
        <v>5741703</v>
      </c>
      <c r="B385" s="110">
        <v>47675939</v>
      </c>
      <c r="C385" s="110">
        <v>81</v>
      </c>
      <c r="D385" s="111" t="s">
        <v>24</v>
      </c>
      <c r="E385" s="109" t="s">
        <v>7</v>
      </c>
      <c r="F385" s="110" t="s">
        <v>5</v>
      </c>
      <c r="G385" s="112">
        <v>44415</v>
      </c>
      <c r="H385" s="110" t="s">
        <v>439</v>
      </c>
      <c r="I385" s="109" t="s">
        <v>464</v>
      </c>
      <c r="J385" s="113" t="s">
        <v>56</v>
      </c>
      <c r="K385" s="112">
        <v>44384</v>
      </c>
      <c r="L385" s="114">
        <v>0.1539351851851852</v>
      </c>
      <c r="M385" s="110" t="s">
        <v>478</v>
      </c>
    </row>
    <row r="386" spans="1:13" ht="15" customHeight="1" x14ac:dyDescent="0.3">
      <c r="A386" s="109">
        <v>6601304</v>
      </c>
      <c r="B386" s="110">
        <v>40559168</v>
      </c>
      <c r="C386" s="110">
        <v>92</v>
      </c>
      <c r="D386" s="111" t="s">
        <v>27</v>
      </c>
      <c r="E386" s="109" t="s">
        <v>7</v>
      </c>
      <c r="F386" s="110" t="s">
        <v>5</v>
      </c>
      <c r="G386" s="112">
        <v>44402</v>
      </c>
      <c r="H386" s="110" t="s">
        <v>440</v>
      </c>
      <c r="I386" s="109" t="s">
        <v>467</v>
      </c>
      <c r="J386" s="113" t="s">
        <v>55</v>
      </c>
      <c r="K386" s="112">
        <v>44402</v>
      </c>
      <c r="L386" s="114">
        <v>0.18296296296296299</v>
      </c>
      <c r="M386" s="110" t="s">
        <v>477</v>
      </c>
    </row>
    <row r="387" spans="1:13" ht="15" customHeight="1" x14ac:dyDescent="0.3">
      <c r="A387" s="109">
        <v>7073403</v>
      </c>
      <c r="B387" s="110">
        <v>43483643</v>
      </c>
      <c r="C387" s="110">
        <v>17</v>
      </c>
      <c r="D387" s="111" t="s">
        <v>30</v>
      </c>
      <c r="E387" s="109" t="s">
        <v>7</v>
      </c>
      <c r="F387" s="110" t="s">
        <v>5</v>
      </c>
      <c r="G387" s="112">
        <v>44425</v>
      </c>
      <c r="H387" s="110" t="s">
        <v>441</v>
      </c>
      <c r="I387" s="109" t="s">
        <v>468</v>
      </c>
      <c r="J387" s="113" t="s">
        <v>458</v>
      </c>
      <c r="K387" s="112">
        <v>44425</v>
      </c>
      <c r="L387" s="114">
        <v>0.25723379629629628</v>
      </c>
      <c r="M387" s="110" t="s">
        <v>477</v>
      </c>
    </row>
    <row r="388" spans="1:13" ht="15" customHeight="1" x14ac:dyDescent="0.3">
      <c r="A388" s="109">
        <v>4265362</v>
      </c>
      <c r="B388" s="110">
        <v>48039485</v>
      </c>
      <c r="C388" s="110">
        <v>26</v>
      </c>
      <c r="D388" s="111" t="s">
        <v>50</v>
      </c>
      <c r="E388" s="109" t="s">
        <v>7</v>
      </c>
      <c r="F388" s="110" t="s">
        <v>5</v>
      </c>
      <c r="G388" s="112">
        <v>44285</v>
      </c>
      <c r="H388" s="110" t="s">
        <v>442</v>
      </c>
      <c r="I388" s="109" t="s">
        <v>467</v>
      </c>
      <c r="J388" s="113" t="s">
        <v>56</v>
      </c>
      <c r="K388" s="112">
        <v>44285</v>
      </c>
      <c r="L388" s="114">
        <v>6.452546296296291E-2</v>
      </c>
      <c r="M388" s="110" t="s">
        <v>477</v>
      </c>
    </row>
    <row r="389" spans="1:13" ht="15" customHeight="1" x14ac:dyDescent="0.3">
      <c r="A389" s="109">
        <v>3325646</v>
      </c>
      <c r="B389" s="110">
        <v>40980203</v>
      </c>
      <c r="C389" s="110">
        <v>82</v>
      </c>
      <c r="D389" s="111" t="s">
        <v>18</v>
      </c>
      <c r="E389" s="109" t="s">
        <v>7</v>
      </c>
      <c r="F389" s="110" t="s">
        <v>5</v>
      </c>
      <c r="G389" s="112">
        <v>44272</v>
      </c>
      <c r="H389" s="110" t="s">
        <v>443</v>
      </c>
      <c r="I389" s="109" t="s">
        <v>474</v>
      </c>
      <c r="J389" s="113" t="s">
        <v>460</v>
      </c>
      <c r="K389" s="112">
        <v>44272</v>
      </c>
      <c r="L389" s="114">
        <v>0.13155092592592593</v>
      </c>
      <c r="M389" s="110" t="s">
        <v>477</v>
      </c>
    </row>
    <row r="390" spans="1:13" ht="15" customHeight="1" x14ac:dyDescent="0.3">
      <c r="A390" s="109">
        <v>4758298</v>
      </c>
      <c r="B390" s="110">
        <v>42483623</v>
      </c>
      <c r="C390" s="110">
        <v>69</v>
      </c>
      <c r="D390" s="111" t="s">
        <v>20</v>
      </c>
      <c r="E390" s="109" t="s">
        <v>7</v>
      </c>
      <c r="F390" s="110" t="s">
        <v>5</v>
      </c>
      <c r="G390" s="112">
        <v>44294</v>
      </c>
      <c r="H390" s="110" t="s">
        <v>444</v>
      </c>
      <c r="I390" s="109" t="s">
        <v>464</v>
      </c>
      <c r="J390" s="113" t="s">
        <v>56</v>
      </c>
      <c r="K390" s="112">
        <v>44294</v>
      </c>
      <c r="L390" s="114">
        <v>0.13430555555555551</v>
      </c>
      <c r="M390" s="110" t="s">
        <v>478</v>
      </c>
    </row>
    <row r="391" spans="1:13" ht="15" customHeight="1" x14ac:dyDescent="0.3">
      <c r="A391" s="109">
        <v>6500652</v>
      </c>
      <c r="B391" s="110">
        <v>44025684</v>
      </c>
      <c r="C391" s="110">
        <v>22</v>
      </c>
      <c r="D391" s="111" t="s">
        <v>49</v>
      </c>
      <c r="E391" s="109" t="s">
        <v>7</v>
      </c>
      <c r="F391" s="110" t="s">
        <v>5</v>
      </c>
      <c r="G391" s="112">
        <v>44471</v>
      </c>
      <c r="H391" s="110" t="s">
        <v>445</v>
      </c>
      <c r="I391" s="109" t="s">
        <v>472</v>
      </c>
      <c r="J391" s="113" t="s">
        <v>459</v>
      </c>
      <c r="K391" s="112">
        <v>44471</v>
      </c>
      <c r="L391" s="114">
        <v>0.70989583333333339</v>
      </c>
      <c r="M391" s="110" t="s">
        <v>477</v>
      </c>
    </row>
    <row r="392" spans="1:13" ht="15" customHeight="1" x14ac:dyDescent="0.3">
      <c r="A392" s="109">
        <v>3042074</v>
      </c>
      <c r="B392" s="110">
        <v>43338141</v>
      </c>
      <c r="C392" s="110">
        <v>16</v>
      </c>
      <c r="D392" s="111" t="s">
        <v>30</v>
      </c>
      <c r="E392" s="109" t="s">
        <v>7</v>
      </c>
      <c r="F392" s="110" t="s">
        <v>5</v>
      </c>
      <c r="G392" s="112">
        <v>44410</v>
      </c>
      <c r="H392" s="110" t="s">
        <v>446</v>
      </c>
      <c r="I392" s="109" t="s">
        <v>46</v>
      </c>
      <c r="J392" s="113" t="s">
        <v>460</v>
      </c>
      <c r="K392" s="112">
        <v>44410</v>
      </c>
      <c r="L392" s="114">
        <v>5.9062499999999997E-2</v>
      </c>
      <c r="M392" s="110" t="s">
        <v>477</v>
      </c>
    </row>
    <row r="393" spans="1:13" ht="15" customHeight="1" x14ac:dyDescent="0.3">
      <c r="A393" s="109">
        <v>7809083</v>
      </c>
      <c r="B393" s="110">
        <v>49010015</v>
      </c>
      <c r="C393" s="110">
        <v>71</v>
      </c>
      <c r="D393" s="111" t="s">
        <v>49</v>
      </c>
      <c r="E393" s="109" t="s">
        <v>7</v>
      </c>
      <c r="F393" s="110" t="s">
        <v>5</v>
      </c>
      <c r="G393" s="112">
        <v>44408</v>
      </c>
      <c r="H393" s="110" t="s">
        <v>447</v>
      </c>
      <c r="I393" s="109" t="s">
        <v>465</v>
      </c>
      <c r="J393" s="113" t="s">
        <v>458</v>
      </c>
      <c r="K393" s="112">
        <v>44408</v>
      </c>
      <c r="L393" s="114">
        <v>0.16731481481481481</v>
      </c>
      <c r="M393" s="110" t="s">
        <v>477</v>
      </c>
    </row>
    <row r="394" spans="1:13" ht="15" customHeight="1" x14ac:dyDescent="0.3">
      <c r="A394" s="109">
        <v>3401684</v>
      </c>
      <c r="B394" s="110">
        <v>45416096</v>
      </c>
      <c r="C394" s="110">
        <v>66</v>
      </c>
      <c r="D394" s="111" t="s">
        <v>32</v>
      </c>
      <c r="E394" s="109" t="s">
        <v>7</v>
      </c>
      <c r="F394" s="110" t="s">
        <v>5</v>
      </c>
      <c r="G394" s="112">
        <v>44536</v>
      </c>
      <c r="H394" s="110" t="s">
        <v>448</v>
      </c>
      <c r="I394" s="109" t="s">
        <v>464</v>
      </c>
      <c r="J394" s="113" t="s">
        <v>459</v>
      </c>
      <c r="K394" s="112">
        <v>44536</v>
      </c>
      <c r="L394" s="114">
        <v>4.9189814814815658E-3</v>
      </c>
      <c r="M394" s="110" t="s">
        <v>477</v>
      </c>
    </row>
    <row r="395" spans="1:13" ht="15" customHeight="1" x14ac:dyDescent="0.3">
      <c r="A395" s="109">
        <v>4287547</v>
      </c>
      <c r="B395" s="110">
        <v>48385341</v>
      </c>
      <c r="C395" s="110">
        <v>16</v>
      </c>
      <c r="D395" s="111" t="s">
        <v>36</v>
      </c>
      <c r="E395" s="109" t="s">
        <v>7</v>
      </c>
      <c r="F395" s="110" t="s">
        <v>5</v>
      </c>
      <c r="G395" s="112">
        <v>44398</v>
      </c>
      <c r="H395" s="110" t="s">
        <v>449</v>
      </c>
      <c r="I395" s="109" t="s">
        <v>463</v>
      </c>
      <c r="J395" s="113" t="s">
        <v>53</v>
      </c>
      <c r="K395" s="112">
        <v>44398</v>
      </c>
      <c r="L395" s="114">
        <v>0.31898148148148148</v>
      </c>
      <c r="M395" s="110" t="s">
        <v>477</v>
      </c>
    </row>
    <row r="396" spans="1:13" ht="15" customHeight="1" x14ac:dyDescent="0.3">
      <c r="A396" s="109">
        <v>3406771</v>
      </c>
      <c r="B396" s="110">
        <v>46960944</v>
      </c>
      <c r="C396" s="110">
        <v>66</v>
      </c>
      <c r="D396" s="111" t="s">
        <v>29</v>
      </c>
      <c r="E396" s="109" t="s">
        <v>7</v>
      </c>
      <c r="F396" s="110" t="s">
        <v>5</v>
      </c>
      <c r="G396" s="112">
        <v>44367</v>
      </c>
      <c r="H396" s="110" t="s">
        <v>450</v>
      </c>
      <c r="I396" s="109" t="s">
        <v>467</v>
      </c>
      <c r="J396" s="113" t="s">
        <v>56</v>
      </c>
      <c r="K396" s="112">
        <v>44367</v>
      </c>
      <c r="L396" s="114">
        <v>0.13789351851851853</v>
      </c>
      <c r="M396" s="110" t="s">
        <v>477</v>
      </c>
    </row>
    <row r="397" spans="1:13" ht="15" customHeight="1" x14ac:dyDescent="0.3">
      <c r="A397" s="109">
        <v>8879575</v>
      </c>
      <c r="B397" s="110">
        <v>49156082</v>
      </c>
      <c r="C397" s="110">
        <v>39</v>
      </c>
      <c r="D397" s="111" t="s">
        <v>22</v>
      </c>
      <c r="E397" s="109" t="s">
        <v>7</v>
      </c>
      <c r="F397" s="110" t="s">
        <v>5</v>
      </c>
      <c r="G397" s="112">
        <v>44453</v>
      </c>
      <c r="H397" s="110" t="s">
        <v>451</v>
      </c>
      <c r="I397" s="109" t="s">
        <v>470</v>
      </c>
      <c r="J397" s="113" t="s">
        <v>461</v>
      </c>
      <c r="K397" s="112">
        <v>44453</v>
      </c>
      <c r="L397" s="114">
        <v>0.11523148148148148</v>
      </c>
      <c r="M397" s="110" t="s">
        <v>477</v>
      </c>
    </row>
    <row r="398" spans="1:13" ht="15" customHeight="1" x14ac:dyDescent="0.3">
      <c r="A398" s="109">
        <v>1090838</v>
      </c>
      <c r="B398" s="110">
        <v>43092973</v>
      </c>
      <c r="C398" s="110">
        <v>81</v>
      </c>
      <c r="D398" s="111" t="s">
        <v>22</v>
      </c>
      <c r="E398" s="109" t="s">
        <v>7</v>
      </c>
      <c r="F398" s="110" t="s">
        <v>5</v>
      </c>
      <c r="G398" s="112">
        <v>44462</v>
      </c>
      <c r="H398" s="110" t="s">
        <v>452</v>
      </c>
      <c r="I398" s="109" t="s">
        <v>46</v>
      </c>
      <c r="J398" s="113" t="s">
        <v>459</v>
      </c>
      <c r="K398" s="112">
        <v>44462</v>
      </c>
      <c r="L398" s="114">
        <v>0.22256944444444446</v>
      </c>
      <c r="M398" s="110" t="s">
        <v>477</v>
      </c>
    </row>
    <row r="399" spans="1:13" ht="15" customHeight="1" x14ac:dyDescent="0.3">
      <c r="A399" s="109">
        <v>5116677</v>
      </c>
      <c r="B399" s="110">
        <v>48473762</v>
      </c>
      <c r="C399" s="110">
        <v>24</v>
      </c>
      <c r="D399" s="111" t="s">
        <v>38</v>
      </c>
      <c r="E399" s="109" t="s">
        <v>7</v>
      </c>
      <c r="F399" s="110" t="s">
        <v>5</v>
      </c>
      <c r="G399" s="112">
        <v>44517</v>
      </c>
      <c r="H399" s="110" t="s">
        <v>453</v>
      </c>
      <c r="I399" s="109" t="s">
        <v>474</v>
      </c>
      <c r="J399" s="113" t="s">
        <v>459</v>
      </c>
      <c r="K399" s="112">
        <v>44517</v>
      </c>
      <c r="L399" s="114">
        <v>0.31556712962962963</v>
      </c>
      <c r="M399" s="110" t="s">
        <v>477</v>
      </c>
    </row>
    <row r="400" spans="1:13" ht="15" customHeight="1" x14ac:dyDescent="0.3">
      <c r="A400" s="109">
        <v>8773566</v>
      </c>
      <c r="B400" s="110">
        <v>46471640</v>
      </c>
      <c r="C400" s="110">
        <v>50</v>
      </c>
      <c r="D400" s="111" t="s">
        <v>49</v>
      </c>
      <c r="E400" s="109" t="s">
        <v>7</v>
      </c>
      <c r="F400" s="110" t="s">
        <v>5</v>
      </c>
      <c r="G400" s="112">
        <v>44217</v>
      </c>
      <c r="H400" s="110" t="s">
        <v>454</v>
      </c>
      <c r="I400" s="109" t="s">
        <v>46</v>
      </c>
      <c r="J400" s="113" t="s">
        <v>461</v>
      </c>
      <c r="K400" s="112">
        <v>44217</v>
      </c>
      <c r="L400" s="114">
        <v>0.8529282407407407</v>
      </c>
      <c r="M400" s="110" t="s">
        <v>477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16D1-94C2-4AE9-8449-82207FFD9144}">
  <dimension ref="A3:B12"/>
  <sheetViews>
    <sheetView workbookViewId="0">
      <selection activeCell="D20" sqref="D20"/>
    </sheetView>
  </sheetViews>
  <sheetFormatPr defaultRowHeight="14.4" x14ac:dyDescent="0.3"/>
  <cols>
    <col min="1" max="1" width="20.33203125" bestFit="1" customWidth="1"/>
    <col min="2" max="2" width="13.109375" bestFit="1" customWidth="1"/>
  </cols>
  <sheetData>
    <row r="3" spans="1:2" x14ac:dyDescent="0.3">
      <c r="A3" s="26" t="s">
        <v>479</v>
      </c>
      <c r="B3" t="s">
        <v>481</v>
      </c>
    </row>
    <row r="4" spans="1:2" x14ac:dyDescent="0.3">
      <c r="A4" s="27" t="s">
        <v>42</v>
      </c>
      <c r="B4" s="11">
        <v>52</v>
      </c>
    </row>
    <row r="5" spans="1:2" x14ac:dyDescent="0.3">
      <c r="A5" s="27" t="s">
        <v>48</v>
      </c>
      <c r="B5" s="11">
        <v>85</v>
      </c>
    </row>
    <row r="6" spans="1:2" x14ac:dyDescent="0.3">
      <c r="A6" s="27" t="s">
        <v>47</v>
      </c>
      <c r="B6" s="11">
        <v>75</v>
      </c>
    </row>
    <row r="7" spans="1:2" x14ac:dyDescent="0.3">
      <c r="A7" s="27" t="s">
        <v>39</v>
      </c>
      <c r="B7" s="11">
        <v>5</v>
      </c>
    </row>
    <row r="8" spans="1:2" x14ac:dyDescent="0.3">
      <c r="A8" s="27" t="s">
        <v>43</v>
      </c>
      <c r="B8" s="11">
        <v>32</v>
      </c>
    </row>
    <row r="9" spans="1:2" x14ac:dyDescent="0.3">
      <c r="A9" s="27" t="s">
        <v>44</v>
      </c>
      <c r="B9" s="11">
        <v>10</v>
      </c>
    </row>
    <row r="10" spans="1:2" x14ac:dyDescent="0.3">
      <c r="A10" s="27" t="s">
        <v>41</v>
      </c>
      <c r="B10" s="11">
        <v>102</v>
      </c>
    </row>
    <row r="11" spans="1:2" x14ac:dyDescent="0.3">
      <c r="A11" s="27" t="s">
        <v>40</v>
      </c>
      <c r="B11" s="11">
        <v>37</v>
      </c>
    </row>
    <row r="12" spans="1:2" x14ac:dyDescent="0.3">
      <c r="A12" s="27" t="s">
        <v>480</v>
      </c>
      <c r="B12" s="11">
        <v>398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E43F-A538-4F7A-A54B-8B37A41ED253}">
  <dimension ref="A3:B92"/>
  <sheetViews>
    <sheetView workbookViewId="0">
      <selection activeCell="C3" sqref="C3"/>
    </sheetView>
  </sheetViews>
  <sheetFormatPr defaultRowHeight="14.4" x14ac:dyDescent="0.3"/>
  <cols>
    <col min="1" max="1" width="12.5546875" bestFit="1" customWidth="1"/>
    <col min="2" max="2" width="13.88671875" style="42" customWidth="1"/>
    <col min="3" max="3" width="12" bestFit="1" customWidth="1"/>
  </cols>
  <sheetData>
    <row r="3" spans="1:2" ht="64.2" customHeight="1" x14ac:dyDescent="0.3">
      <c r="A3" s="26" t="s">
        <v>479</v>
      </c>
      <c r="B3" s="49" t="s">
        <v>482</v>
      </c>
    </row>
    <row r="4" spans="1:2" x14ac:dyDescent="0.3">
      <c r="A4" s="27">
        <v>13</v>
      </c>
      <c r="B4" s="87">
        <v>2</v>
      </c>
    </row>
    <row r="5" spans="1:2" x14ac:dyDescent="0.3">
      <c r="A5" s="27">
        <v>14</v>
      </c>
      <c r="B5" s="87">
        <v>2</v>
      </c>
    </row>
    <row r="6" spans="1:2" x14ac:dyDescent="0.3">
      <c r="A6" s="27">
        <v>15</v>
      </c>
      <c r="B6" s="87">
        <v>1</v>
      </c>
    </row>
    <row r="7" spans="1:2" x14ac:dyDescent="0.3">
      <c r="A7" s="27">
        <v>16</v>
      </c>
      <c r="B7" s="87">
        <v>5</v>
      </c>
    </row>
    <row r="8" spans="1:2" x14ac:dyDescent="0.3">
      <c r="A8" s="27">
        <v>17</v>
      </c>
      <c r="B8" s="87">
        <v>4</v>
      </c>
    </row>
    <row r="9" spans="1:2" x14ac:dyDescent="0.3">
      <c r="A9" s="27">
        <v>18</v>
      </c>
      <c r="B9" s="87">
        <v>2</v>
      </c>
    </row>
    <row r="10" spans="1:2" x14ac:dyDescent="0.3">
      <c r="A10" s="27">
        <v>19</v>
      </c>
      <c r="B10" s="87">
        <v>2</v>
      </c>
    </row>
    <row r="11" spans="1:2" x14ac:dyDescent="0.3">
      <c r="A11" s="27">
        <v>20</v>
      </c>
      <c r="B11" s="87">
        <v>5</v>
      </c>
    </row>
    <row r="12" spans="1:2" x14ac:dyDescent="0.3">
      <c r="A12" s="27">
        <v>21</v>
      </c>
      <c r="B12" s="87">
        <v>4</v>
      </c>
    </row>
    <row r="13" spans="1:2" x14ac:dyDescent="0.3">
      <c r="A13" s="27">
        <v>22</v>
      </c>
      <c r="B13" s="87">
        <v>5</v>
      </c>
    </row>
    <row r="14" spans="1:2" x14ac:dyDescent="0.3">
      <c r="A14" s="27">
        <v>23</v>
      </c>
      <c r="B14" s="87">
        <v>4</v>
      </c>
    </row>
    <row r="15" spans="1:2" x14ac:dyDescent="0.3">
      <c r="A15" s="27">
        <v>24</v>
      </c>
      <c r="B15" s="87">
        <v>5</v>
      </c>
    </row>
    <row r="16" spans="1:2" x14ac:dyDescent="0.3">
      <c r="A16" s="27">
        <v>25</v>
      </c>
      <c r="B16" s="87">
        <v>10</v>
      </c>
    </row>
    <row r="17" spans="1:2" x14ac:dyDescent="0.3">
      <c r="A17" s="27">
        <v>26</v>
      </c>
      <c r="B17" s="87">
        <v>10</v>
      </c>
    </row>
    <row r="18" spans="1:2" x14ac:dyDescent="0.3">
      <c r="A18" s="27">
        <v>27</v>
      </c>
      <c r="B18" s="87">
        <v>2</v>
      </c>
    </row>
    <row r="19" spans="1:2" x14ac:dyDescent="0.3">
      <c r="A19" s="27">
        <v>28</v>
      </c>
      <c r="B19" s="87">
        <v>9</v>
      </c>
    </row>
    <row r="20" spans="1:2" x14ac:dyDescent="0.3">
      <c r="A20" s="27">
        <v>29</v>
      </c>
      <c r="B20" s="87">
        <v>5</v>
      </c>
    </row>
    <row r="21" spans="1:2" x14ac:dyDescent="0.3">
      <c r="A21" s="27">
        <v>30</v>
      </c>
      <c r="B21" s="87">
        <v>6</v>
      </c>
    </row>
    <row r="22" spans="1:2" x14ac:dyDescent="0.3">
      <c r="A22" s="27">
        <v>31</v>
      </c>
      <c r="B22" s="87">
        <v>6</v>
      </c>
    </row>
    <row r="23" spans="1:2" x14ac:dyDescent="0.3">
      <c r="A23" s="27">
        <v>32</v>
      </c>
      <c r="B23" s="87">
        <v>2</v>
      </c>
    </row>
    <row r="24" spans="1:2" x14ac:dyDescent="0.3">
      <c r="A24" s="27">
        <v>33</v>
      </c>
      <c r="B24" s="87">
        <v>8</v>
      </c>
    </row>
    <row r="25" spans="1:2" x14ac:dyDescent="0.3">
      <c r="A25" s="27">
        <v>34</v>
      </c>
      <c r="B25" s="87">
        <v>6</v>
      </c>
    </row>
    <row r="26" spans="1:2" x14ac:dyDescent="0.3">
      <c r="A26" s="27">
        <v>35</v>
      </c>
      <c r="B26" s="87">
        <v>4</v>
      </c>
    </row>
    <row r="27" spans="1:2" x14ac:dyDescent="0.3">
      <c r="A27" s="27">
        <v>36</v>
      </c>
      <c r="B27" s="87">
        <v>4</v>
      </c>
    </row>
    <row r="28" spans="1:2" x14ac:dyDescent="0.3">
      <c r="A28" s="27">
        <v>37</v>
      </c>
      <c r="B28" s="87">
        <v>1</v>
      </c>
    </row>
    <row r="29" spans="1:2" x14ac:dyDescent="0.3">
      <c r="A29" s="27">
        <v>38</v>
      </c>
      <c r="B29" s="87">
        <v>1</v>
      </c>
    </row>
    <row r="30" spans="1:2" x14ac:dyDescent="0.3">
      <c r="A30" s="27">
        <v>39</v>
      </c>
      <c r="B30" s="87">
        <v>5</v>
      </c>
    </row>
    <row r="31" spans="1:2" x14ac:dyDescent="0.3">
      <c r="A31" s="27">
        <v>40</v>
      </c>
      <c r="B31" s="87">
        <v>5</v>
      </c>
    </row>
    <row r="32" spans="1:2" x14ac:dyDescent="0.3">
      <c r="A32" s="27">
        <v>41</v>
      </c>
      <c r="B32" s="87">
        <v>4</v>
      </c>
    </row>
    <row r="33" spans="1:2" x14ac:dyDescent="0.3">
      <c r="A33" s="27">
        <v>42</v>
      </c>
      <c r="B33" s="87">
        <v>5</v>
      </c>
    </row>
    <row r="34" spans="1:2" x14ac:dyDescent="0.3">
      <c r="A34" s="27">
        <v>43</v>
      </c>
      <c r="B34" s="87">
        <v>6</v>
      </c>
    </row>
    <row r="35" spans="1:2" x14ac:dyDescent="0.3">
      <c r="A35" s="27">
        <v>44</v>
      </c>
      <c r="B35" s="87">
        <v>3</v>
      </c>
    </row>
    <row r="36" spans="1:2" x14ac:dyDescent="0.3">
      <c r="A36" s="27">
        <v>45</v>
      </c>
      <c r="B36" s="87">
        <v>5</v>
      </c>
    </row>
    <row r="37" spans="1:2" x14ac:dyDescent="0.3">
      <c r="A37" s="27">
        <v>46</v>
      </c>
      <c r="B37" s="87">
        <v>6</v>
      </c>
    </row>
    <row r="38" spans="1:2" x14ac:dyDescent="0.3">
      <c r="A38" s="27">
        <v>47</v>
      </c>
      <c r="B38" s="87">
        <v>5</v>
      </c>
    </row>
    <row r="39" spans="1:2" x14ac:dyDescent="0.3">
      <c r="A39" s="27">
        <v>48</v>
      </c>
      <c r="B39" s="87">
        <v>2</v>
      </c>
    </row>
    <row r="40" spans="1:2" x14ac:dyDescent="0.3">
      <c r="A40" s="27">
        <v>49</v>
      </c>
      <c r="B40" s="87">
        <v>3</v>
      </c>
    </row>
    <row r="41" spans="1:2" x14ac:dyDescent="0.3">
      <c r="A41" s="27">
        <v>50</v>
      </c>
      <c r="B41" s="87">
        <v>10</v>
      </c>
    </row>
    <row r="42" spans="1:2" x14ac:dyDescent="0.3">
      <c r="A42" s="27">
        <v>51</v>
      </c>
      <c r="B42" s="87">
        <v>1</v>
      </c>
    </row>
    <row r="43" spans="1:2" x14ac:dyDescent="0.3">
      <c r="A43" s="27">
        <v>52</v>
      </c>
      <c r="B43" s="87">
        <v>2</v>
      </c>
    </row>
    <row r="44" spans="1:2" x14ac:dyDescent="0.3">
      <c r="A44" s="27">
        <v>53</v>
      </c>
      <c r="B44" s="87">
        <v>2</v>
      </c>
    </row>
    <row r="45" spans="1:2" x14ac:dyDescent="0.3">
      <c r="A45" s="27">
        <v>54</v>
      </c>
      <c r="B45" s="87">
        <v>4</v>
      </c>
    </row>
    <row r="46" spans="1:2" x14ac:dyDescent="0.3">
      <c r="A46" s="27">
        <v>55</v>
      </c>
      <c r="B46" s="87">
        <v>6</v>
      </c>
    </row>
    <row r="47" spans="1:2" x14ac:dyDescent="0.3">
      <c r="A47" s="27">
        <v>56</v>
      </c>
      <c r="B47" s="87">
        <v>4</v>
      </c>
    </row>
    <row r="48" spans="1:2" x14ac:dyDescent="0.3">
      <c r="A48" s="27">
        <v>57</v>
      </c>
      <c r="B48" s="87">
        <v>4</v>
      </c>
    </row>
    <row r="49" spans="1:2" x14ac:dyDescent="0.3">
      <c r="A49" s="27">
        <v>58</v>
      </c>
      <c r="B49" s="87">
        <v>3</v>
      </c>
    </row>
    <row r="50" spans="1:2" x14ac:dyDescent="0.3">
      <c r="A50" s="27">
        <v>59</v>
      </c>
      <c r="B50" s="87">
        <v>1</v>
      </c>
    </row>
    <row r="51" spans="1:2" x14ac:dyDescent="0.3">
      <c r="A51" s="27">
        <v>60</v>
      </c>
      <c r="B51" s="87">
        <v>4</v>
      </c>
    </row>
    <row r="52" spans="1:2" x14ac:dyDescent="0.3">
      <c r="A52" s="27">
        <v>61</v>
      </c>
      <c r="B52" s="87">
        <v>4</v>
      </c>
    </row>
    <row r="53" spans="1:2" x14ac:dyDescent="0.3">
      <c r="A53" s="27">
        <v>62</v>
      </c>
      <c r="B53" s="87">
        <v>5</v>
      </c>
    </row>
    <row r="54" spans="1:2" x14ac:dyDescent="0.3">
      <c r="A54" s="27">
        <v>63</v>
      </c>
      <c r="B54" s="87">
        <v>4</v>
      </c>
    </row>
    <row r="55" spans="1:2" x14ac:dyDescent="0.3">
      <c r="A55" s="27">
        <v>64</v>
      </c>
      <c r="B55" s="87">
        <v>5</v>
      </c>
    </row>
    <row r="56" spans="1:2" x14ac:dyDescent="0.3">
      <c r="A56" s="27">
        <v>65</v>
      </c>
      <c r="B56" s="87">
        <v>3</v>
      </c>
    </row>
    <row r="57" spans="1:2" x14ac:dyDescent="0.3">
      <c r="A57" s="27">
        <v>66</v>
      </c>
      <c r="B57" s="87">
        <v>3</v>
      </c>
    </row>
    <row r="58" spans="1:2" x14ac:dyDescent="0.3">
      <c r="A58" s="27">
        <v>67</v>
      </c>
      <c r="B58" s="87">
        <v>6</v>
      </c>
    </row>
    <row r="59" spans="1:2" x14ac:dyDescent="0.3">
      <c r="A59" s="27">
        <v>68</v>
      </c>
      <c r="B59" s="87">
        <v>3</v>
      </c>
    </row>
    <row r="60" spans="1:2" x14ac:dyDescent="0.3">
      <c r="A60" s="27">
        <v>69</v>
      </c>
      <c r="B60" s="87">
        <v>7</v>
      </c>
    </row>
    <row r="61" spans="1:2" x14ac:dyDescent="0.3">
      <c r="A61" s="27">
        <v>70</v>
      </c>
      <c r="B61" s="87">
        <v>5</v>
      </c>
    </row>
    <row r="62" spans="1:2" x14ac:dyDescent="0.3">
      <c r="A62" s="27">
        <v>71</v>
      </c>
      <c r="B62" s="87">
        <v>3</v>
      </c>
    </row>
    <row r="63" spans="1:2" x14ac:dyDescent="0.3">
      <c r="A63" s="27">
        <v>72</v>
      </c>
      <c r="B63" s="87">
        <v>5</v>
      </c>
    </row>
    <row r="64" spans="1:2" x14ac:dyDescent="0.3">
      <c r="A64" s="27">
        <v>73</v>
      </c>
      <c r="B64" s="87">
        <v>5</v>
      </c>
    </row>
    <row r="65" spans="1:2" x14ac:dyDescent="0.3">
      <c r="A65" s="27">
        <v>74</v>
      </c>
      <c r="B65" s="87">
        <v>7</v>
      </c>
    </row>
    <row r="66" spans="1:2" x14ac:dyDescent="0.3">
      <c r="A66" s="27">
        <v>75</v>
      </c>
      <c r="B66" s="87">
        <v>3</v>
      </c>
    </row>
    <row r="67" spans="1:2" x14ac:dyDescent="0.3">
      <c r="A67" s="27">
        <v>76</v>
      </c>
      <c r="B67" s="87">
        <v>6</v>
      </c>
    </row>
    <row r="68" spans="1:2" x14ac:dyDescent="0.3">
      <c r="A68" s="27">
        <v>77</v>
      </c>
      <c r="B68" s="87">
        <v>4</v>
      </c>
    </row>
    <row r="69" spans="1:2" x14ac:dyDescent="0.3">
      <c r="A69" s="27">
        <v>78</v>
      </c>
      <c r="B69" s="87">
        <v>7</v>
      </c>
    </row>
    <row r="70" spans="1:2" x14ac:dyDescent="0.3">
      <c r="A70" s="27">
        <v>79</v>
      </c>
      <c r="B70" s="87">
        <v>6</v>
      </c>
    </row>
    <row r="71" spans="1:2" x14ac:dyDescent="0.3">
      <c r="A71" s="27">
        <v>80</v>
      </c>
      <c r="B71" s="87">
        <v>2</v>
      </c>
    </row>
    <row r="72" spans="1:2" x14ac:dyDescent="0.3">
      <c r="A72" s="27">
        <v>81</v>
      </c>
      <c r="B72" s="87">
        <v>10</v>
      </c>
    </row>
    <row r="73" spans="1:2" x14ac:dyDescent="0.3">
      <c r="A73" s="27">
        <v>82</v>
      </c>
      <c r="B73" s="87">
        <v>4</v>
      </c>
    </row>
    <row r="74" spans="1:2" x14ac:dyDescent="0.3">
      <c r="A74" s="27">
        <v>83</v>
      </c>
      <c r="B74" s="87">
        <v>3</v>
      </c>
    </row>
    <row r="75" spans="1:2" x14ac:dyDescent="0.3">
      <c r="A75" s="27">
        <v>84</v>
      </c>
      <c r="B75" s="87">
        <v>7</v>
      </c>
    </row>
    <row r="76" spans="1:2" x14ac:dyDescent="0.3">
      <c r="A76" s="27">
        <v>85</v>
      </c>
      <c r="B76" s="87">
        <v>6</v>
      </c>
    </row>
    <row r="77" spans="1:2" x14ac:dyDescent="0.3">
      <c r="A77" s="27">
        <v>86</v>
      </c>
      <c r="B77" s="87">
        <v>2</v>
      </c>
    </row>
    <row r="78" spans="1:2" x14ac:dyDescent="0.3">
      <c r="A78" s="27">
        <v>87</v>
      </c>
      <c r="B78" s="87">
        <v>5</v>
      </c>
    </row>
    <row r="79" spans="1:2" x14ac:dyDescent="0.3">
      <c r="A79" s="27">
        <v>88</v>
      </c>
      <c r="B79" s="87">
        <v>6</v>
      </c>
    </row>
    <row r="80" spans="1:2" x14ac:dyDescent="0.3">
      <c r="A80" s="27">
        <v>89</v>
      </c>
      <c r="B80" s="87">
        <v>2</v>
      </c>
    </row>
    <row r="81" spans="1:2" x14ac:dyDescent="0.3">
      <c r="A81" s="27">
        <v>90</v>
      </c>
      <c r="B81" s="87">
        <v>7</v>
      </c>
    </row>
    <row r="82" spans="1:2" x14ac:dyDescent="0.3">
      <c r="A82" s="27">
        <v>91</v>
      </c>
      <c r="B82" s="87">
        <v>8</v>
      </c>
    </row>
    <row r="83" spans="1:2" x14ac:dyDescent="0.3">
      <c r="A83" s="27">
        <v>92</v>
      </c>
      <c r="B83" s="87">
        <v>5</v>
      </c>
    </row>
    <row r="84" spans="1:2" x14ac:dyDescent="0.3">
      <c r="A84" s="27">
        <v>93</v>
      </c>
      <c r="B84" s="87">
        <v>2</v>
      </c>
    </row>
    <row r="85" spans="1:2" x14ac:dyDescent="0.3">
      <c r="A85" s="27">
        <v>94</v>
      </c>
      <c r="B85" s="87">
        <v>5</v>
      </c>
    </row>
    <row r="86" spans="1:2" x14ac:dyDescent="0.3">
      <c r="A86" s="27">
        <v>95</v>
      </c>
      <c r="B86" s="87">
        <v>10</v>
      </c>
    </row>
    <row r="87" spans="1:2" x14ac:dyDescent="0.3">
      <c r="A87" s="27">
        <v>96</v>
      </c>
      <c r="B87" s="87">
        <v>4</v>
      </c>
    </row>
    <row r="88" spans="1:2" x14ac:dyDescent="0.3">
      <c r="A88" s="27">
        <v>97</v>
      </c>
      <c r="B88" s="87">
        <v>4</v>
      </c>
    </row>
    <row r="89" spans="1:2" x14ac:dyDescent="0.3">
      <c r="A89" s="27">
        <v>98</v>
      </c>
      <c r="B89" s="87">
        <v>7</v>
      </c>
    </row>
    <row r="90" spans="1:2" x14ac:dyDescent="0.3">
      <c r="A90" s="27">
        <v>100</v>
      </c>
      <c r="B90" s="87">
        <v>1</v>
      </c>
    </row>
    <row r="91" spans="1:2" x14ac:dyDescent="0.3">
      <c r="A91" s="27">
        <v>101</v>
      </c>
      <c r="B91" s="87">
        <v>2</v>
      </c>
    </row>
    <row r="92" spans="1:2" x14ac:dyDescent="0.3">
      <c r="A92" s="27" t="s">
        <v>480</v>
      </c>
      <c r="B92" s="87">
        <v>398</v>
      </c>
    </row>
  </sheetData>
  <pageMargins left="0.7" right="0.7" top="0.75" bottom="0.75" header="0.3" footer="0.3"/>
  <pageSetup orientation="portrait" horizontalDpi="0" verticalDpi="0" copies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90C6-D036-4969-AF97-FC6377CB6BF9}">
  <dimension ref="A3:B17"/>
  <sheetViews>
    <sheetView workbookViewId="0">
      <selection activeCell="K17" sqref="K17"/>
    </sheetView>
  </sheetViews>
  <sheetFormatPr defaultRowHeight="14.4" x14ac:dyDescent="0.3"/>
  <cols>
    <col min="1" max="1" width="23.6640625" bestFit="1" customWidth="1"/>
    <col min="2" max="2" width="15" style="42" customWidth="1"/>
  </cols>
  <sheetData>
    <row r="3" spans="1:2" s="49" customFormat="1" ht="40.200000000000003" customHeight="1" x14ac:dyDescent="0.3">
      <c r="A3" s="48" t="s">
        <v>479</v>
      </c>
      <c r="B3" s="49" t="s">
        <v>483</v>
      </c>
    </row>
    <row r="4" spans="1:2" x14ac:dyDescent="0.3">
      <c r="A4" s="27" t="s">
        <v>472</v>
      </c>
      <c r="B4" s="87">
        <v>40</v>
      </c>
    </row>
    <row r="5" spans="1:2" x14ac:dyDescent="0.3">
      <c r="A5" s="27" t="s">
        <v>463</v>
      </c>
      <c r="B5" s="87">
        <v>50</v>
      </c>
    </row>
    <row r="6" spans="1:2" x14ac:dyDescent="0.3">
      <c r="A6" s="27" t="s">
        <v>471</v>
      </c>
      <c r="B6" s="87">
        <v>29</v>
      </c>
    </row>
    <row r="7" spans="1:2" x14ac:dyDescent="0.3">
      <c r="A7" s="27" t="s">
        <v>474</v>
      </c>
      <c r="B7" s="87">
        <v>22</v>
      </c>
    </row>
    <row r="8" spans="1:2" x14ac:dyDescent="0.3">
      <c r="A8" s="27" t="s">
        <v>470</v>
      </c>
      <c r="B8" s="87">
        <v>30</v>
      </c>
    </row>
    <row r="9" spans="1:2" x14ac:dyDescent="0.3">
      <c r="A9" s="27" t="s">
        <v>464</v>
      </c>
      <c r="B9" s="87">
        <v>35</v>
      </c>
    </row>
    <row r="10" spans="1:2" x14ac:dyDescent="0.3">
      <c r="A10" s="27" t="s">
        <v>466</v>
      </c>
      <c r="B10" s="87">
        <v>27</v>
      </c>
    </row>
    <row r="11" spans="1:2" x14ac:dyDescent="0.3">
      <c r="A11" s="27" t="s">
        <v>475</v>
      </c>
      <c r="B11" s="87">
        <v>31</v>
      </c>
    </row>
    <row r="12" spans="1:2" x14ac:dyDescent="0.3">
      <c r="A12" s="27" t="s">
        <v>468</v>
      </c>
      <c r="B12" s="87">
        <v>9</v>
      </c>
    </row>
    <row r="13" spans="1:2" x14ac:dyDescent="0.3">
      <c r="A13" s="27" t="s">
        <v>46</v>
      </c>
      <c r="B13" s="87">
        <v>42</v>
      </c>
    </row>
    <row r="14" spans="1:2" x14ac:dyDescent="0.3">
      <c r="A14" s="27" t="s">
        <v>465</v>
      </c>
      <c r="B14" s="87">
        <v>23</v>
      </c>
    </row>
    <row r="15" spans="1:2" x14ac:dyDescent="0.3">
      <c r="A15" s="27" t="s">
        <v>467</v>
      </c>
      <c r="B15" s="87">
        <v>27</v>
      </c>
    </row>
    <row r="16" spans="1:2" x14ac:dyDescent="0.3">
      <c r="A16" s="27" t="s">
        <v>473</v>
      </c>
      <c r="B16" s="87">
        <v>33</v>
      </c>
    </row>
    <row r="17" spans="1:2" x14ac:dyDescent="0.3">
      <c r="A17" s="27" t="s">
        <v>480</v>
      </c>
      <c r="B17" s="87">
        <v>398</v>
      </c>
    </row>
  </sheetData>
  <pageMargins left="0.7" right="0.7" top="0.75" bottom="0.75" header="0.3" footer="0.3"/>
  <pageSetup orientation="portrait" horizontalDpi="0" verticalDpi="0" copies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C86FE-7F43-426C-A989-30B385665414}">
  <dimension ref="A3:B6"/>
  <sheetViews>
    <sheetView workbookViewId="0">
      <selection activeCell="A3" sqref="A3"/>
    </sheetView>
  </sheetViews>
  <sheetFormatPr defaultRowHeight="14.4" x14ac:dyDescent="0.3"/>
  <cols>
    <col min="1" max="1" width="12.5546875" bestFit="1" customWidth="1"/>
    <col min="2" max="2" width="27.21875" bestFit="1" customWidth="1"/>
  </cols>
  <sheetData>
    <row r="3" spans="1:2" s="2" customFormat="1" ht="40.200000000000003" customHeight="1" x14ac:dyDescent="0.3">
      <c r="A3" s="47" t="s">
        <v>479</v>
      </c>
      <c r="B3" s="49" t="s">
        <v>484</v>
      </c>
    </row>
    <row r="4" spans="1:2" x14ac:dyDescent="0.3">
      <c r="A4" s="27" t="s">
        <v>477</v>
      </c>
      <c r="B4" s="11">
        <v>324</v>
      </c>
    </row>
    <row r="5" spans="1:2" x14ac:dyDescent="0.3">
      <c r="A5" s="27" t="s">
        <v>478</v>
      </c>
      <c r="B5" s="11">
        <v>74</v>
      </c>
    </row>
    <row r="6" spans="1:2" x14ac:dyDescent="0.3">
      <c r="A6" s="27" t="s">
        <v>480</v>
      </c>
      <c r="B6" s="11">
        <v>398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19AD6-4893-4034-80E5-BC6FA1792C95}">
  <dimension ref="A3:B12"/>
  <sheetViews>
    <sheetView workbookViewId="0">
      <selection activeCell="A5" sqref="A5"/>
    </sheetView>
  </sheetViews>
  <sheetFormatPr defaultRowHeight="14.4" x14ac:dyDescent="0.3"/>
  <cols>
    <col min="1" max="1" width="23.109375" bestFit="1" customWidth="1"/>
    <col min="2" max="2" width="20.44140625" style="42" bestFit="1" customWidth="1"/>
  </cols>
  <sheetData>
    <row r="3" spans="1:2" ht="49.8" customHeight="1" x14ac:dyDescent="0.3">
      <c r="A3" s="26" t="s">
        <v>479</v>
      </c>
      <c r="B3" s="49" t="s">
        <v>486</v>
      </c>
    </row>
    <row r="4" spans="1:2" x14ac:dyDescent="0.3">
      <c r="A4" s="27" t="s">
        <v>42</v>
      </c>
      <c r="B4" s="87">
        <v>4</v>
      </c>
    </row>
    <row r="5" spans="1:2" x14ac:dyDescent="0.3">
      <c r="A5" s="27" t="s">
        <v>48</v>
      </c>
      <c r="B5" s="87">
        <v>7</v>
      </c>
    </row>
    <row r="6" spans="1:2" x14ac:dyDescent="0.3">
      <c r="A6" s="27" t="s">
        <v>47</v>
      </c>
      <c r="B6" s="87">
        <v>28</v>
      </c>
    </row>
    <row r="7" spans="1:2" x14ac:dyDescent="0.3">
      <c r="A7" s="27" t="s">
        <v>43</v>
      </c>
      <c r="B7" s="87">
        <v>2</v>
      </c>
    </row>
    <row r="8" spans="1:2" x14ac:dyDescent="0.3">
      <c r="A8" s="27" t="s">
        <v>41</v>
      </c>
      <c r="B8" s="87">
        <v>10</v>
      </c>
    </row>
    <row r="9" spans="1:2" x14ac:dyDescent="0.3">
      <c r="A9" s="27" t="s">
        <v>40</v>
      </c>
      <c r="B9" s="87">
        <v>7</v>
      </c>
    </row>
    <row r="10" spans="1:2" x14ac:dyDescent="0.3">
      <c r="A10" s="27" t="s">
        <v>480</v>
      </c>
      <c r="B10" s="87">
        <v>58</v>
      </c>
    </row>
    <row r="11" spans="1:2" x14ac:dyDescent="0.3">
      <c r="B11"/>
    </row>
    <row r="12" spans="1:2" x14ac:dyDescent="0.3">
      <c r="B1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2D69B-51DC-4AFF-A019-43DF503E8BB2}">
  <dimension ref="A3:B19"/>
  <sheetViews>
    <sheetView zoomScale="88" zoomScaleNormal="88" workbookViewId="0">
      <selection activeCell="D3" sqref="D3"/>
    </sheetView>
  </sheetViews>
  <sheetFormatPr defaultRowHeight="14.4" x14ac:dyDescent="0.3"/>
  <cols>
    <col min="1" max="1" width="51.21875" customWidth="1"/>
    <col min="2" max="2" width="23.88671875" style="42" customWidth="1"/>
    <col min="3" max="3" width="83.6640625" bestFit="1" customWidth="1"/>
  </cols>
  <sheetData>
    <row r="3" spans="1:2" ht="65.400000000000006" customHeight="1" x14ac:dyDescent="0.3">
      <c r="A3" s="26" t="s">
        <v>479</v>
      </c>
      <c r="B3" s="49" t="s">
        <v>485</v>
      </c>
    </row>
    <row r="4" spans="1:2" x14ac:dyDescent="0.3">
      <c r="A4" s="27" t="s">
        <v>56</v>
      </c>
      <c r="B4" s="87">
        <v>51</v>
      </c>
    </row>
    <row r="5" spans="1:2" x14ac:dyDescent="0.3">
      <c r="A5" s="27" t="s">
        <v>15</v>
      </c>
      <c r="B5" s="87">
        <v>17</v>
      </c>
    </row>
    <row r="6" spans="1:2" x14ac:dyDescent="0.3">
      <c r="A6" s="27" t="s">
        <v>52</v>
      </c>
      <c r="B6" s="87">
        <v>20</v>
      </c>
    </row>
    <row r="7" spans="1:2" x14ac:dyDescent="0.3">
      <c r="A7" s="27" t="s">
        <v>459</v>
      </c>
      <c r="B7" s="87">
        <v>22</v>
      </c>
    </row>
    <row r="8" spans="1:2" x14ac:dyDescent="0.3">
      <c r="A8" s="27" t="s">
        <v>460</v>
      </c>
      <c r="B8" s="87">
        <v>19</v>
      </c>
    </row>
    <row r="9" spans="1:2" x14ac:dyDescent="0.3">
      <c r="A9" s="27" t="s">
        <v>461</v>
      </c>
      <c r="B9" s="87">
        <v>34</v>
      </c>
    </row>
    <row r="10" spans="1:2" x14ac:dyDescent="0.3">
      <c r="A10" s="27" t="s">
        <v>456</v>
      </c>
      <c r="B10" s="87">
        <v>16</v>
      </c>
    </row>
    <row r="11" spans="1:2" x14ac:dyDescent="0.3">
      <c r="A11" s="27" t="s">
        <v>457</v>
      </c>
      <c r="B11" s="87">
        <v>16</v>
      </c>
    </row>
    <row r="12" spans="1:2" x14ac:dyDescent="0.3">
      <c r="A12" s="27" t="s">
        <v>55</v>
      </c>
      <c r="B12" s="87">
        <v>38</v>
      </c>
    </row>
    <row r="13" spans="1:2" x14ac:dyDescent="0.3">
      <c r="A13" s="27" t="s">
        <v>53</v>
      </c>
      <c r="B13" s="87">
        <v>28</v>
      </c>
    </row>
    <row r="14" spans="1:2" x14ac:dyDescent="0.3">
      <c r="A14" s="27" t="s">
        <v>54</v>
      </c>
      <c r="B14" s="87">
        <v>18</v>
      </c>
    </row>
    <row r="15" spans="1:2" x14ac:dyDescent="0.3">
      <c r="A15" s="27" t="s">
        <v>462</v>
      </c>
      <c r="B15" s="87">
        <v>58</v>
      </c>
    </row>
    <row r="16" spans="1:2" x14ac:dyDescent="0.3">
      <c r="A16" s="27" t="s">
        <v>16</v>
      </c>
      <c r="B16" s="87">
        <v>23</v>
      </c>
    </row>
    <row r="17" spans="1:2" x14ac:dyDescent="0.3">
      <c r="A17" s="27" t="s">
        <v>458</v>
      </c>
      <c r="B17" s="87">
        <v>22</v>
      </c>
    </row>
    <row r="18" spans="1:2" x14ac:dyDescent="0.3">
      <c r="A18" s="27" t="s">
        <v>494</v>
      </c>
      <c r="B18" s="87">
        <v>16</v>
      </c>
    </row>
    <row r="19" spans="1:2" x14ac:dyDescent="0.3">
      <c r="A19" s="27" t="s">
        <v>480</v>
      </c>
      <c r="B19" s="87">
        <v>398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D6AD-2FA5-40C4-B5A8-4D52B1B8D7D6}">
  <dimension ref="A1:E14"/>
  <sheetViews>
    <sheetView workbookViewId="0">
      <selection activeCell="F1" sqref="F1"/>
    </sheetView>
  </sheetViews>
  <sheetFormatPr defaultRowHeight="15.6" x14ac:dyDescent="0.3"/>
  <cols>
    <col min="1" max="1" width="6.109375" style="90" customWidth="1"/>
    <col min="2" max="2" width="46" style="27" customWidth="1"/>
    <col min="3" max="3" width="13" style="88" customWidth="1"/>
    <col min="4" max="4" width="10.109375" style="89" customWidth="1"/>
    <col min="5" max="5" width="35.44140625" style="92" customWidth="1"/>
  </cols>
  <sheetData>
    <row r="1" spans="1:5" s="91" customFormat="1" ht="30" customHeight="1" x14ac:dyDescent="0.3">
      <c r="A1" s="93" t="s">
        <v>515</v>
      </c>
      <c r="B1" s="93" t="s">
        <v>512</v>
      </c>
      <c r="C1" s="93" t="s">
        <v>513</v>
      </c>
      <c r="D1" s="93" t="s">
        <v>514</v>
      </c>
      <c r="E1" s="94" t="s">
        <v>516</v>
      </c>
    </row>
    <row r="2" spans="1:5" x14ac:dyDescent="0.3">
      <c r="A2" s="95">
        <v>1</v>
      </c>
      <c r="B2" s="96" t="s">
        <v>455</v>
      </c>
      <c r="C2" s="97" t="s">
        <v>523</v>
      </c>
      <c r="D2" s="98">
        <v>7</v>
      </c>
      <c r="E2" s="99" t="s">
        <v>517</v>
      </c>
    </row>
    <row r="3" spans="1:5" x14ac:dyDescent="0.3">
      <c r="A3" s="95">
        <v>2</v>
      </c>
      <c r="B3" s="96" t="s">
        <v>0</v>
      </c>
      <c r="C3" s="97" t="s">
        <v>523</v>
      </c>
      <c r="D3" s="98">
        <v>8</v>
      </c>
      <c r="E3" s="99" t="s">
        <v>518</v>
      </c>
    </row>
    <row r="4" spans="1:5" ht="16.05" customHeight="1" x14ac:dyDescent="0.3">
      <c r="A4" s="95">
        <v>3</v>
      </c>
      <c r="B4" s="96" t="s">
        <v>476</v>
      </c>
      <c r="C4" s="97" t="s">
        <v>524</v>
      </c>
      <c r="D4" s="98">
        <v>3</v>
      </c>
      <c r="E4" s="99" t="s">
        <v>519</v>
      </c>
    </row>
    <row r="5" spans="1:5" ht="16.05" customHeight="1" x14ac:dyDescent="0.3">
      <c r="A5" s="95">
        <v>4</v>
      </c>
      <c r="B5" s="100" t="s">
        <v>3</v>
      </c>
      <c r="C5" s="97" t="s">
        <v>523</v>
      </c>
      <c r="D5" s="98">
        <v>30</v>
      </c>
      <c r="E5" s="99" t="s">
        <v>520</v>
      </c>
    </row>
    <row r="6" spans="1:5" ht="16.05" customHeight="1" x14ac:dyDescent="0.3">
      <c r="A6" s="95">
        <v>5</v>
      </c>
      <c r="B6" s="101" t="s">
        <v>6</v>
      </c>
      <c r="C6" s="97" t="s">
        <v>523</v>
      </c>
      <c r="D6" s="98">
        <v>30</v>
      </c>
      <c r="E6" s="99" t="s">
        <v>521</v>
      </c>
    </row>
    <row r="7" spans="1:5" ht="16.05" customHeight="1" x14ac:dyDescent="0.3">
      <c r="A7" s="95">
        <v>6</v>
      </c>
      <c r="B7" s="101" t="s">
        <v>4</v>
      </c>
      <c r="C7" s="97" t="s">
        <v>524</v>
      </c>
      <c r="D7" s="98">
        <v>10</v>
      </c>
      <c r="E7" s="99" t="s">
        <v>521</v>
      </c>
    </row>
    <row r="8" spans="1:5" ht="16.05" customHeight="1" x14ac:dyDescent="0.3">
      <c r="A8" s="95">
        <v>7</v>
      </c>
      <c r="B8" s="102" t="s">
        <v>8</v>
      </c>
      <c r="C8" s="97" t="s">
        <v>525</v>
      </c>
      <c r="D8" s="98">
        <v>10</v>
      </c>
      <c r="E8" s="99" t="s">
        <v>522</v>
      </c>
    </row>
    <row r="9" spans="1:5" ht="16.05" customHeight="1" x14ac:dyDescent="0.3">
      <c r="A9" s="95">
        <v>8</v>
      </c>
      <c r="B9" s="96" t="s">
        <v>9</v>
      </c>
      <c r="C9" s="97" t="s">
        <v>526</v>
      </c>
      <c r="D9" s="98">
        <v>8</v>
      </c>
      <c r="E9" s="99" t="s">
        <v>522</v>
      </c>
    </row>
    <row r="10" spans="1:5" ht="16.05" customHeight="1" x14ac:dyDescent="0.3">
      <c r="A10" s="95">
        <v>9</v>
      </c>
      <c r="B10" s="96" t="s">
        <v>10</v>
      </c>
      <c r="C10" s="97" t="s">
        <v>523</v>
      </c>
      <c r="D10" s="98">
        <v>30</v>
      </c>
      <c r="E10" s="99" t="s">
        <v>522</v>
      </c>
    </row>
    <row r="11" spans="1:5" ht="30.6" customHeight="1" x14ac:dyDescent="0.3">
      <c r="A11" s="95">
        <v>10</v>
      </c>
      <c r="B11" s="96" t="s">
        <v>17</v>
      </c>
      <c r="C11" s="97" t="s">
        <v>523</v>
      </c>
      <c r="D11" s="98">
        <v>30</v>
      </c>
      <c r="E11" s="99" t="s">
        <v>522</v>
      </c>
    </row>
    <row r="12" spans="1:5" ht="16.05" customHeight="1" x14ac:dyDescent="0.3">
      <c r="A12" s="95">
        <v>11</v>
      </c>
      <c r="B12" s="102" t="s">
        <v>11</v>
      </c>
      <c r="C12" s="97" t="s">
        <v>525</v>
      </c>
      <c r="D12" s="98">
        <v>10</v>
      </c>
      <c r="E12" s="99" t="s">
        <v>522</v>
      </c>
    </row>
    <row r="13" spans="1:5" ht="16.05" customHeight="1" x14ac:dyDescent="0.3">
      <c r="A13" s="95">
        <v>12</v>
      </c>
      <c r="B13" s="103" t="s">
        <v>12</v>
      </c>
      <c r="C13" s="97" t="s">
        <v>526</v>
      </c>
      <c r="D13" s="98">
        <v>8</v>
      </c>
      <c r="E13" s="99" t="s">
        <v>522</v>
      </c>
    </row>
    <row r="14" spans="1:5" ht="30.6" customHeight="1" x14ac:dyDescent="0.3">
      <c r="A14" s="95">
        <v>13</v>
      </c>
      <c r="B14" s="96" t="s">
        <v>469</v>
      </c>
      <c r="C14" s="97" t="s">
        <v>527</v>
      </c>
      <c r="D14" s="98">
        <v>3</v>
      </c>
      <c r="E14" s="99" t="s">
        <v>522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5603-3462-496A-AE85-79F39F97D5DB}">
  <dimension ref="A1:Z401"/>
  <sheetViews>
    <sheetView zoomScaleNormal="100" workbookViewId="0">
      <pane xSplit="2" ySplit="2" topLeftCell="Q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4.4" x14ac:dyDescent="0.3"/>
  <cols>
    <col min="1" max="1" width="14.44140625" style="42" customWidth="1"/>
    <col min="2" max="2" width="13" style="67" customWidth="1"/>
    <col min="3" max="3" width="14.6640625" style="67" customWidth="1"/>
    <col min="4" max="4" width="10.44140625" style="69" customWidth="1"/>
    <col min="5" max="5" width="20.44140625" style="5" customWidth="1"/>
    <col min="6" max="6" width="23.5546875" customWidth="1"/>
    <col min="7" max="7" width="28.21875" customWidth="1"/>
    <col min="8" max="8" width="14" style="42" customWidth="1"/>
    <col min="9" max="9" width="14.88671875" style="56" customWidth="1"/>
    <col min="10" max="10" width="15.21875" style="42" customWidth="1"/>
    <col min="11" max="11" width="17.5546875" customWidth="1"/>
    <col min="12" max="12" width="39.5546875" style="117" customWidth="1"/>
    <col min="13" max="13" width="13.33203125" style="49" customWidth="1"/>
    <col min="14" max="14" width="17.44140625" style="52" customWidth="1"/>
    <col min="15" max="15" width="15.77734375" style="56" customWidth="1"/>
    <col min="16" max="16" width="16.109375" style="59" customWidth="1"/>
    <col min="17" max="17" width="19.5546875" style="36" customWidth="1"/>
    <col min="18" max="18" width="19.109375" style="37" customWidth="1"/>
    <col min="19" max="19" width="17" style="31" customWidth="1"/>
    <col min="20" max="20" width="13.33203125" style="121" customWidth="1"/>
    <col min="21" max="21" width="13.5546875" style="39" customWidth="1"/>
    <col min="22" max="22" width="16.77734375" style="42" customWidth="1"/>
    <col min="23" max="23" width="7.5546875" customWidth="1"/>
    <col min="24" max="24" width="9.77734375" style="3" bestFit="1" customWidth="1"/>
    <col min="25" max="25" width="10.88671875" style="72" bestFit="1" customWidth="1"/>
    <col min="26" max="26" width="8.88671875" style="75"/>
  </cols>
  <sheetData>
    <row r="1" spans="1:26" s="13" customFormat="1" ht="15.6" x14ac:dyDescent="0.3">
      <c r="A1" s="40"/>
      <c r="B1" s="40"/>
      <c r="C1" s="40"/>
      <c r="D1" s="68"/>
      <c r="E1" s="16"/>
      <c r="F1" s="15"/>
      <c r="G1" s="15"/>
      <c r="H1" s="40"/>
      <c r="I1" s="54"/>
      <c r="J1" s="40"/>
      <c r="K1" s="15"/>
      <c r="L1" s="115"/>
      <c r="M1" s="61"/>
      <c r="N1" s="50"/>
      <c r="O1" s="54"/>
      <c r="P1" s="57"/>
      <c r="Q1" s="32"/>
      <c r="R1" s="33"/>
      <c r="S1" s="118" t="s">
        <v>13</v>
      </c>
      <c r="T1" s="119"/>
      <c r="U1" s="38"/>
      <c r="V1" s="40"/>
      <c r="X1" s="3"/>
      <c r="Y1" s="71"/>
      <c r="Z1" s="74"/>
    </row>
    <row r="2" spans="1:26" s="1" customFormat="1" ht="46.2" customHeight="1" x14ac:dyDescent="0.3">
      <c r="A2" s="18" t="s">
        <v>455</v>
      </c>
      <c r="B2" s="18" t="s">
        <v>0</v>
      </c>
      <c r="C2" s="18" t="s">
        <v>476</v>
      </c>
      <c r="D2" s="51" t="s">
        <v>503</v>
      </c>
      <c r="E2" s="19" t="s">
        <v>3</v>
      </c>
      <c r="F2" s="18" t="s">
        <v>2</v>
      </c>
      <c r="G2" s="20" t="s">
        <v>6</v>
      </c>
      <c r="H2" s="20" t="s">
        <v>4</v>
      </c>
      <c r="I2" s="53" t="s">
        <v>8</v>
      </c>
      <c r="J2" s="18" t="s">
        <v>9</v>
      </c>
      <c r="K2" s="18" t="s">
        <v>10</v>
      </c>
      <c r="L2" s="116" t="s">
        <v>17</v>
      </c>
      <c r="M2" s="18" t="s">
        <v>493</v>
      </c>
      <c r="N2" s="51" t="s">
        <v>492</v>
      </c>
      <c r="O2" s="53" t="s">
        <v>11</v>
      </c>
      <c r="P2" s="21" t="s">
        <v>12</v>
      </c>
      <c r="Q2" s="34" t="s">
        <v>487</v>
      </c>
      <c r="R2" s="35" t="s">
        <v>488</v>
      </c>
      <c r="S2" s="29" t="s">
        <v>14</v>
      </c>
      <c r="T2" s="120" t="s">
        <v>490</v>
      </c>
      <c r="U2" s="28" t="s">
        <v>489</v>
      </c>
      <c r="V2" s="18" t="s">
        <v>469</v>
      </c>
      <c r="X2" s="77" t="s">
        <v>504</v>
      </c>
      <c r="Y2" s="78" t="s">
        <v>505</v>
      </c>
      <c r="Z2" s="79" t="s">
        <v>506</v>
      </c>
    </row>
    <row r="3" spans="1:26" ht="15.6" x14ac:dyDescent="0.3">
      <c r="A3" s="40">
        <v>1791709</v>
      </c>
      <c r="B3" s="40">
        <v>45520513</v>
      </c>
      <c r="C3" s="40">
        <v>54</v>
      </c>
      <c r="D3" s="68" t="str">
        <f>IF(C3&lt;41,"&lt;40",IF(C3&lt;65,"41-64","65+"))</f>
        <v>41-64</v>
      </c>
      <c r="E3" s="22" t="s">
        <v>18</v>
      </c>
      <c r="F3" s="15" t="str">
        <f>VLOOKUP(E3,Providers!$A$2:$B$26,2,0)</f>
        <v>Surgery</v>
      </c>
      <c r="G3" s="15" t="s">
        <v>7</v>
      </c>
      <c r="H3" s="40" t="s">
        <v>5</v>
      </c>
      <c r="I3" s="54">
        <v>44322</v>
      </c>
      <c r="J3" s="40" t="s">
        <v>57</v>
      </c>
      <c r="K3" s="15" t="s">
        <v>470</v>
      </c>
      <c r="L3" s="115" t="s">
        <v>56</v>
      </c>
      <c r="M3" s="61">
        <f>IF(MID(L3,3,1)=" ","No Prior",IF(MID(L3,4,1)=" ",4,IF(MID(L3,5,1)=" ",5,IF(MID(L3,6,1)=" ",6,IF(MID(L3,7,1)=" ",7,IF(MID(L3,8,1)=" ",8,IF(MID(L3,9,1)=" ",9,IF(MID(L3,10,1)=" ",10,IF(MID(L3,11,1)=" ",11,IF(MID(L3,12,1)=" ",12,IF(MID(L3,13,1)=" ",13,IF(MID(L3,14,1)=" ",14,99))))))))))))</f>
        <v>9</v>
      </c>
      <c r="N3" s="50" t="str">
        <f>IF(MID(L3,3,1)=" ","No Prior",MID(L3,1,M3))</f>
        <v xml:space="preserve">Fentanyl </v>
      </c>
      <c r="O3" s="54">
        <v>44322</v>
      </c>
      <c r="P3" s="60">
        <v>0.19270833333333331</v>
      </c>
      <c r="Q3" s="32">
        <f>(I3+J3)</f>
        <v>44322.500150462962</v>
      </c>
      <c r="R3" s="33">
        <f>(O3+P3)</f>
        <v>44322.192708333336</v>
      </c>
      <c r="S3" s="30">
        <f>Q3-R3</f>
        <v>0.30744212962599704</v>
      </c>
      <c r="T3" s="119">
        <f>S3</f>
        <v>0.30744212962599704</v>
      </c>
      <c r="U3" s="38" t="str">
        <f>IF(S3=0,"",IF(T3&lt;0.125,"0-3 HRS",IF(T3&lt;0.251,"3-6 HRS",IF(T3&lt;0.3751,"6-9 HRS",IF(T3&lt;0.51,"9-12 HRS","12+ HRS")))))</f>
        <v>6-9 HRS</v>
      </c>
      <c r="V3" s="40" t="s">
        <v>477</v>
      </c>
      <c r="X3" s="80">
        <v>4.1666666666666664E-2</v>
      </c>
      <c r="Y3" s="81">
        <f>1440/24</f>
        <v>60</v>
      </c>
      <c r="Z3" s="82">
        <f>Y3/1440</f>
        <v>4.1666666666666664E-2</v>
      </c>
    </row>
    <row r="4" spans="1:26" s="13" customFormat="1" ht="14.4" customHeight="1" x14ac:dyDescent="0.3">
      <c r="A4" s="40">
        <v>4506239</v>
      </c>
      <c r="B4" s="40">
        <v>45331502</v>
      </c>
      <c r="C4" s="40">
        <v>37</v>
      </c>
      <c r="D4" s="68" t="str">
        <f t="shared" ref="D4:D67" si="0">IF(C4&lt;41,"&lt;40",IF(C4&lt;65,"41-64","65+"))</f>
        <v>&lt;40</v>
      </c>
      <c r="E4" s="22" t="s">
        <v>19</v>
      </c>
      <c r="F4" s="15" t="str">
        <f>VLOOKUP(E4,Providers!$A$2:$B$26,2,0)</f>
        <v>Emergency Department</v>
      </c>
      <c r="G4" s="15" t="s">
        <v>7</v>
      </c>
      <c r="H4" s="40" t="s">
        <v>5</v>
      </c>
      <c r="I4" s="54">
        <v>44456</v>
      </c>
      <c r="J4" s="40" t="s">
        <v>58</v>
      </c>
      <c r="K4" s="15" t="s">
        <v>463</v>
      </c>
      <c r="L4" s="115" t="s">
        <v>462</v>
      </c>
      <c r="M4" s="61">
        <f>IF(MID(L4,3,1)=" ",3,IF(MID(L4,4,1)=" ",4,IF(MID(L4,5,1)=" ",5,IF(MID(L4,6,1)=" ",6,IF(MID(L4,7,1)=" ",7,IF(MID(L4,8,1)=" ",8,IF(MID(L4,9,1)=" ",9,IF(MID(L4,10,1)=" ",10,IF(MID(L4,11,1)=" ",11,IF(MID(L4,12,1)=" ",12,IF(MID(L4,13,1)=" ",13,IF(MID(L4,14,1)=" ",14,99))))))))))))</f>
        <v>3</v>
      </c>
      <c r="N4" s="50" t="str">
        <f t="shared" ref="N4:N67" si="1">IF(MID(L4,3,1)=" ","No Prior",MID(L4,1,M4))</f>
        <v>No Prior</v>
      </c>
      <c r="O4" s="54"/>
      <c r="P4" s="60"/>
      <c r="Q4" s="32">
        <f t="shared" ref="Q4:Q67" si="2">(I4+J4)</f>
        <v>44456.74082175926</v>
      </c>
      <c r="R4" s="33">
        <f t="shared" ref="R4:R67" si="3">(O4+P4)</f>
        <v>0</v>
      </c>
      <c r="S4" s="30"/>
      <c r="T4" s="119">
        <f t="shared" ref="T4:T67" si="4">S4</f>
        <v>0</v>
      </c>
      <c r="U4" s="38" t="str">
        <f t="shared" ref="U4:U67" si="5">IF(S4=0,"",IF(T4&lt;0.125,"0-3 HRS",IF(T4&lt;0.251,"3-6 HRS",IF(T4&lt;0.3751,"6-9 HRS",IF(T4&lt;0.51,"9-12 HRS","12+ HRS")))))</f>
        <v/>
      </c>
      <c r="V4" s="40" t="s">
        <v>477</v>
      </c>
      <c r="X4" s="80">
        <v>8.3333333333333329E-2</v>
      </c>
      <c r="Y4" s="83">
        <f>Y3+60</f>
        <v>120</v>
      </c>
      <c r="Z4" s="82">
        <f t="shared" ref="Z4:Z26" si="6">Y4/1440</f>
        <v>8.3333333333333329E-2</v>
      </c>
    </row>
    <row r="5" spans="1:26" ht="15.6" x14ac:dyDescent="0.3">
      <c r="A5" s="40">
        <v>4143793</v>
      </c>
      <c r="B5" s="40">
        <v>44183535</v>
      </c>
      <c r="C5" s="40">
        <v>47</v>
      </c>
      <c r="D5" s="68" t="str">
        <f t="shared" si="0"/>
        <v>41-64</v>
      </c>
      <c r="E5" s="22" t="s">
        <v>20</v>
      </c>
      <c r="F5" s="15" t="str">
        <f>VLOOKUP(E5,Providers!$A$2:$B$26,2,0)</f>
        <v>Cardiology</v>
      </c>
      <c r="G5" s="15" t="s">
        <v>7</v>
      </c>
      <c r="H5" s="40" t="s">
        <v>5</v>
      </c>
      <c r="I5" s="54">
        <v>44524</v>
      </c>
      <c r="J5" s="40" t="s">
        <v>59</v>
      </c>
      <c r="K5" s="15" t="s">
        <v>472</v>
      </c>
      <c r="L5" s="115" t="s">
        <v>460</v>
      </c>
      <c r="M5" s="61">
        <f t="shared" ref="M5:M68" si="7">IF(MID(L5,3,1)=" ",3,IF(MID(L5,4,1)=" ",4,IF(MID(L5,5,1)=" ",5,IF(MID(L5,6,1)=" ",6,IF(MID(L5,7,1)=" ",7,IF(MID(L5,8,1)=" ",8,IF(MID(L5,9,1)=" ",9,IF(MID(L5,10,1)=" ",10,IF(MID(L5,11,1)=" ",11,IF(MID(L5,12,1)=" ",12,IF(MID(L5,13,1)=" ",13,IF(MID(L5,14,1)=" ",14,99))))))))))))</f>
        <v>14</v>
      </c>
      <c r="N5" s="50" t="str">
        <f t="shared" si="1"/>
        <v xml:space="preserve">Hydromorphone </v>
      </c>
      <c r="O5" s="54">
        <v>44523</v>
      </c>
      <c r="P5" s="60">
        <v>0.84350694444444452</v>
      </c>
      <c r="Q5" s="32">
        <f t="shared" si="2"/>
        <v>44524.365127314813</v>
      </c>
      <c r="R5" s="33">
        <f t="shared" si="3"/>
        <v>44523.843506944446</v>
      </c>
      <c r="S5" s="30">
        <f t="shared" ref="S5:S67" si="8">Q5-R5</f>
        <v>0.52162037036760012</v>
      </c>
      <c r="T5" s="119">
        <f t="shared" si="4"/>
        <v>0.52162037036760012</v>
      </c>
      <c r="U5" s="38" t="str">
        <f t="shared" si="5"/>
        <v>12+ HRS</v>
      </c>
      <c r="V5" s="40" t="s">
        <v>477</v>
      </c>
      <c r="X5" s="80">
        <v>0.125</v>
      </c>
      <c r="Y5" s="83">
        <f t="shared" ref="Y5:Y26" si="9">Y4+60</f>
        <v>180</v>
      </c>
      <c r="Z5" s="82">
        <f t="shared" si="6"/>
        <v>0.125</v>
      </c>
    </row>
    <row r="6" spans="1:26" ht="15" customHeight="1" x14ac:dyDescent="0.3">
      <c r="A6" s="40">
        <v>1156572</v>
      </c>
      <c r="B6" s="40">
        <v>47080592</v>
      </c>
      <c r="C6" s="40">
        <v>24</v>
      </c>
      <c r="D6" s="68" t="str">
        <f t="shared" si="0"/>
        <v>&lt;40</v>
      </c>
      <c r="E6" s="22" t="s">
        <v>21</v>
      </c>
      <c r="F6" s="15" t="str">
        <f>VLOOKUP(E6,Providers!$A$2:$B$26,2,0)</f>
        <v>Urology</v>
      </c>
      <c r="G6" s="15" t="s">
        <v>7</v>
      </c>
      <c r="H6" s="40" t="s">
        <v>5</v>
      </c>
      <c r="I6" s="54">
        <v>44391</v>
      </c>
      <c r="J6" s="40" t="s">
        <v>60</v>
      </c>
      <c r="K6" s="15" t="s">
        <v>471</v>
      </c>
      <c r="L6" s="115" t="s">
        <v>459</v>
      </c>
      <c r="M6" s="61">
        <f t="shared" si="7"/>
        <v>12</v>
      </c>
      <c r="N6" s="50" t="str">
        <f t="shared" si="1"/>
        <v xml:space="preserve">Hydrocodone </v>
      </c>
      <c r="O6" s="54">
        <v>44390</v>
      </c>
      <c r="P6" s="60">
        <v>0.89142361111111112</v>
      </c>
      <c r="Q6" s="32">
        <f t="shared" si="2"/>
        <v>44391.126122685186</v>
      </c>
      <c r="R6" s="33">
        <f t="shared" si="3"/>
        <v>44390.891423611109</v>
      </c>
      <c r="S6" s="30">
        <f t="shared" si="8"/>
        <v>0.23469907407707069</v>
      </c>
      <c r="T6" s="119">
        <f t="shared" si="4"/>
        <v>0.23469907407707069</v>
      </c>
      <c r="U6" s="38" t="str">
        <f t="shared" si="5"/>
        <v>3-6 HRS</v>
      </c>
      <c r="V6" s="40" t="s">
        <v>477</v>
      </c>
      <c r="X6" s="80">
        <v>0.16666666666666666</v>
      </c>
      <c r="Y6" s="83">
        <f t="shared" si="9"/>
        <v>240</v>
      </c>
      <c r="Z6" s="82">
        <f t="shared" si="6"/>
        <v>0.16666666666666666</v>
      </c>
    </row>
    <row r="7" spans="1:26" ht="15.6" x14ac:dyDescent="0.3">
      <c r="A7" s="40">
        <v>3547347</v>
      </c>
      <c r="B7" s="40">
        <v>42505439</v>
      </c>
      <c r="C7" s="40">
        <v>83</v>
      </c>
      <c r="D7" s="68" t="str">
        <f t="shared" si="0"/>
        <v>65+</v>
      </c>
      <c r="E7" s="22" t="s">
        <v>22</v>
      </c>
      <c r="F7" s="15" t="str">
        <f>VLOOKUP(E7,Providers!$A$2:$B$26,2,0)</f>
        <v>Surgery</v>
      </c>
      <c r="G7" s="15" t="s">
        <v>7</v>
      </c>
      <c r="H7" s="40" t="s">
        <v>5</v>
      </c>
      <c r="I7" s="54">
        <v>44249</v>
      </c>
      <c r="J7" s="40" t="s">
        <v>61</v>
      </c>
      <c r="K7" s="15" t="s">
        <v>465</v>
      </c>
      <c r="L7" s="115" t="s">
        <v>56</v>
      </c>
      <c r="M7" s="61">
        <f t="shared" si="7"/>
        <v>9</v>
      </c>
      <c r="N7" s="50" t="str">
        <f t="shared" si="1"/>
        <v xml:space="preserve">Fentanyl </v>
      </c>
      <c r="O7" s="54">
        <v>44248</v>
      </c>
      <c r="P7" s="60">
        <v>0.87011574074074083</v>
      </c>
      <c r="Q7" s="32">
        <f t="shared" si="2"/>
        <v>44249.26834490741</v>
      </c>
      <c r="R7" s="33">
        <f t="shared" si="3"/>
        <v>44248.870115740741</v>
      </c>
      <c r="S7" s="30">
        <f t="shared" si="8"/>
        <v>0.39822916666889796</v>
      </c>
      <c r="T7" s="119">
        <f t="shared" si="4"/>
        <v>0.39822916666889796</v>
      </c>
      <c r="U7" s="38" t="str">
        <f t="shared" si="5"/>
        <v>9-12 HRS</v>
      </c>
      <c r="V7" s="40" t="s">
        <v>477</v>
      </c>
      <c r="X7" s="80">
        <v>0.20833333333333334</v>
      </c>
      <c r="Y7" s="83">
        <f t="shared" si="9"/>
        <v>300</v>
      </c>
      <c r="Z7" s="82">
        <f t="shared" si="6"/>
        <v>0.20833333333333334</v>
      </c>
    </row>
    <row r="8" spans="1:26" ht="14.4" customHeight="1" x14ac:dyDescent="0.3">
      <c r="A8" s="40">
        <v>1999894</v>
      </c>
      <c r="B8" s="40">
        <v>40873814</v>
      </c>
      <c r="C8" s="40">
        <v>90</v>
      </c>
      <c r="D8" s="68" t="str">
        <f t="shared" si="0"/>
        <v>65+</v>
      </c>
      <c r="E8" s="23" t="s">
        <v>23</v>
      </c>
      <c r="F8" s="15" t="str">
        <f>VLOOKUP(E8,Providers!$A$2:$B$26,2,0)</f>
        <v>Oncology</v>
      </c>
      <c r="G8" s="15" t="s">
        <v>7</v>
      </c>
      <c r="H8" s="40" t="s">
        <v>5</v>
      </c>
      <c r="I8" s="54">
        <v>44332</v>
      </c>
      <c r="J8" s="40" t="s">
        <v>62</v>
      </c>
      <c r="K8" s="15" t="s">
        <v>475</v>
      </c>
      <c r="L8" s="115" t="s">
        <v>494</v>
      </c>
      <c r="M8" s="61">
        <f t="shared" si="7"/>
        <v>10</v>
      </c>
      <c r="N8" s="50" t="str">
        <f t="shared" si="1"/>
        <v xml:space="preserve">Oxycodone </v>
      </c>
      <c r="O8" s="54">
        <v>44332</v>
      </c>
      <c r="P8" s="60">
        <v>8.9097222222222217E-2</v>
      </c>
      <c r="Q8" s="32">
        <f t="shared" si="2"/>
        <v>44332.545671296299</v>
      </c>
      <c r="R8" s="33">
        <f t="shared" si="3"/>
        <v>44332.089097222219</v>
      </c>
      <c r="S8" s="30">
        <f t="shared" si="8"/>
        <v>0.45657407407998107</v>
      </c>
      <c r="T8" s="119">
        <f t="shared" si="4"/>
        <v>0.45657407407998107</v>
      </c>
      <c r="U8" s="38" t="str">
        <f t="shared" si="5"/>
        <v>9-12 HRS</v>
      </c>
      <c r="V8" s="40" t="s">
        <v>478</v>
      </c>
      <c r="X8" s="80">
        <v>0.25</v>
      </c>
      <c r="Y8" s="83">
        <f t="shared" si="9"/>
        <v>360</v>
      </c>
      <c r="Z8" s="82">
        <f t="shared" si="6"/>
        <v>0.25</v>
      </c>
    </row>
    <row r="9" spans="1:26" ht="15.6" x14ac:dyDescent="0.3">
      <c r="A9" s="40">
        <v>2295562</v>
      </c>
      <c r="B9" s="40">
        <v>45867983</v>
      </c>
      <c r="C9" s="40">
        <v>47</v>
      </c>
      <c r="D9" s="68" t="str">
        <f t="shared" si="0"/>
        <v>41-64</v>
      </c>
      <c r="E9" s="24" t="s">
        <v>49</v>
      </c>
      <c r="F9" s="15" t="str">
        <f>VLOOKUP(E9,Providers!$A$2:$B$26,2,0)</f>
        <v>Critical Care</v>
      </c>
      <c r="G9" s="15" t="s">
        <v>7</v>
      </c>
      <c r="H9" s="40" t="s">
        <v>5</v>
      </c>
      <c r="I9" s="54">
        <v>44414</v>
      </c>
      <c r="J9" s="40" t="s">
        <v>63</v>
      </c>
      <c r="K9" s="15" t="s">
        <v>466</v>
      </c>
      <c r="L9" s="115" t="s">
        <v>53</v>
      </c>
      <c r="M9" s="61">
        <f t="shared" si="7"/>
        <v>9</v>
      </c>
      <c r="N9" s="50" t="str">
        <f t="shared" si="1"/>
        <v xml:space="preserve">Morphine </v>
      </c>
      <c r="O9" s="54">
        <v>44414</v>
      </c>
      <c r="P9" s="60">
        <v>0.54859953703703712</v>
      </c>
      <c r="Q9" s="32">
        <f t="shared" si="2"/>
        <v>44414.834097222221</v>
      </c>
      <c r="R9" s="33">
        <f t="shared" si="3"/>
        <v>44414.54859953704</v>
      </c>
      <c r="S9" s="30">
        <f t="shared" si="8"/>
        <v>0.28549768518132623</v>
      </c>
      <c r="T9" s="119">
        <f t="shared" si="4"/>
        <v>0.28549768518132623</v>
      </c>
      <c r="U9" s="38" t="str">
        <f t="shared" si="5"/>
        <v>6-9 HRS</v>
      </c>
      <c r="V9" s="40" t="s">
        <v>478</v>
      </c>
      <c r="X9" s="80">
        <v>0.29166666666666669</v>
      </c>
      <c r="Y9" s="83">
        <f t="shared" si="9"/>
        <v>420</v>
      </c>
      <c r="Z9" s="82">
        <f t="shared" si="6"/>
        <v>0.29166666666666669</v>
      </c>
    </row>
    <row r="10" spans="1:26" ht="15.6" x14ac:dyDescent="0.3">
      <c r="A10" s="40">
        <v>7329674</v>
      </c>
      <c r="B10" s="40">
        <v>48136225</v>
      </c>
      <c r="C10" s="40">
        <v>47</v>
      </c>
      <c r="D10" s="68" t="str">
        <f t="shared" si="0"/>
        <v>41-64</v>
      </c>
      <c r="E10" s="25" t="s">
        <v>20</v>
      </c>
      <c r="F10" s="15" t="str">
        <f>VLOOKUP(E10,Providers!$A$2:$B$26,2,0)</f>
        <v>Cardiology</v>
      </c>
      <c r="G10" s="15" t="s">
        <v>7</v>
      </c>
      <c r="H10" s="40" t="s">
        <v>5</v>
      </c>
      <c r="I10" s="54">
        <v>44260</v>
      </c>
      <c r="J10" s="40" t="s">
        <v>64</v>
      </c>
      <c r="K10" s="15" t="s">
        <v>467</v>
      </c>
      <c r="L10" s="115" t="s">
        <v>460</v>
      </c>
      <c r="M10" s="61">
        <f t="shared" si="7"/>
        <v>14</v>
      </c>
      <c r="N10" s="50" t="str">
        <f t="shared" si="1"/>
        <v xml:space="preserve">Hydromorphone </v>
      </c>
      <c r="O10" s="54">
        <v>44259</v>
      </c>
      <c r="P10" s="60">
        <v>0.96042824074074085</v>
      </c>
      <c r="Q10" s="32">
        <f t="shared" si="2"/>
        <v>44260.178090277775</v>
      </c>
      <c r="R10" s="33">
        <f t="shared" si="3"/>
        <v>44259.960428240738</v>
      </c>
      <c r="S10" s="30">
        <f t="shared" si="8"/>
        <v>0.21766203703737119</v>
      </c>
      <c r="T10" s="119">
        <f t="shared" si="4"/>
        <v>0.21766203703737119</v>
      </c>
      <c r="U10" s="38" t="str">
        <f t="shared" si="5"/>
        <v>3-6 HRS</v>
      </c>
      <c r="V10" s="40" t="s">
        <v>477</v>
      </c>
      <c r="X10" s="80">
        <v>0.33333333333333331</v>
      </c>
      <c r="Y10" s="83">
        <f t="shared" si="9"/>
        <v>480</v>
      </c>
      <c r="Z10" s="82">
        <f t="shared" si="6"/>
        <v>0.33333333333333331</v>
      </c>
    </row>
    <row r="11" spans="1:26" s="13" customFormat="1" ht="15.6" customHeight="1" x14ac:dyDescent="0.3">
      <c r="A11" s="40">
        <v>3536298</v>
      </c>
      <c r="B11" s="40">
        <v>44719990</v>
      </c>
      <c r="C11" s="40">
        <v>68</v>
      </c>
      <c r="D11" s="68" t="str">
        <f t="shared" si="0"/>
        <v>65+</v>
      </c>
      <c r="E11" s="22" t="s">
        <v>24</v>
      </c>
      <c r="F11" s="15" t="str">
        <f>VLOOKUP(E11,Providers!$A$2:$B$26,2,0)</f>
        <v>Emergency Department</v>
      </c>
      <c r="G11" s="15" t="s">
        <v>7</v>
      </c>
      <c r="H11" s="40" t="s">
        <v>5</v>
      </c>
      <c r="I11" s="54">
        <v>44299</v>
      </c>
      <c r="J11" s="40" t="s">
        <v>65</v>
      </c>
      <c r="K11" s="15" t="s">
        <v>463</v>
      </c>
      <c r="L11" s="115" t="s">
        <v>462</v>
      </c>
      <c r="M11" s="61">
        <f t="shared" si="7"/>
        <v>3</v>
      </c>
      <c r="N11" s="50" t="str">
        <f t="shared" si="1"/>
        <v>No Prior</v>
      </c>
      <c r="O11" s="54"/>
      <c r="P11" s="60"/>
      <c r="Q11" s="32">
        <f t="shared" si="2"/>
        <v>44299.814965277779</v>
      </c>
      <c r="R11" s="33">
        <f t="shared" si="3"/>
        <v>0</v>
      </c>
      <c r="S11" s="30"/>
      <c r="T11" s="119">
        <f t="shared" si="4"/>
        <v>0</v>
      </c>
      <c r="U11" s="38" t="str">
        <f t="shared" si="5"/>
        <v/>
      </c>
      <c r="V11" s="40" t="s">
        <v>477</v>
      </c>
      <c r="X11" s="80">
        <v>0.375</v>
      </c>
      <c r="Y11" s="83">
        <f t="shared" si="9"/>
        <v>540</v>
      </c>
      <c r="Z11" s="82">
        <f t="shared" si="6"/>
        <v>0.375</v>
      </c>
    </row>
    <row r="12" spans="1:26" s="12" customFormat="1" ht="15.6" x14ac:dyDescent="0.3">
      <c r="A12" s="40">
        <v>4192399</v>
      </c>
      <c r="B12" s="40">
        <v>41273445</v>
      </c>
      <c r="C12" s="40">
        <v>72</v>
      </c>
      <c r="D12" s="68" t="str">
        <f t="shared" si="0"/>
        <v>65+</v>
      </c>
      <c r="E12" s="22" t="s">
        <v>25</v>
      </c>
      <c r="F12" s="15" t="str">
        <f>VLOOKUP(E12,Providers!$A$2:$B$26,2,0)</f>
        <v>Urology</v>
      </c>
      <c r="G12" s="15" t="s">
        <v>7</v>
      </c>
      <c r="H12" s="40" t="s">
        <v>5</v>
      </c>
      <c r="I12" s="54">
        <v>44200</v>
      </c>
      <c r="J12" s="40" t="s">
        <v>66</v>
      </c>
      <c r="K12" s="15" t="s">
        <v>474</v>
      </c>
      <c r="L12" s="115" t="s">
        <v>456</v>
      </c>
      <c r="M12" s="61">
        <f t="shared" si="7"/>
        <v>10</v>
      </c>
      <c r="N12" s="50" t="str">
        <f t="shared" si="1"/>
        <v xml:space="preserve">Methadone </v>
      </c>
      <c r="O12" s="54">
        <v>44456</v>
      </c>
      <c r="P12" s="60">
        <v>0.33699074074074076</v>
      </c>
      <c r="Q12" s="32">
        <f t="shared" si="2"/>
        <v>44200.589606481481</v>
      </c>
      <c r="R12" s="33">
        <f t="shared" si="3"/>
        <v>44456.33699074074</v>
      </c>
      <c r="S12" s="30"/>
      <c r="T12" s="119">
        <f t="shared" si="4"/>
        <v>0</v>
      </c>
      <c r="U12" s="38" t="str">
        <f t="shared" si="5"/>
        <v/>
      </c>
      <c r="V12" s="40" t="s">
        <v>477</v>
      </c>
      <c r="X12" s="80">
        <v>0.41666666666666669</v>
      </c>
      <c r="Y12" s="83">
        <f t="shared" si="9"/>
        <v>600</v>
      </c>
      <c r="Z12" s="82">
        <f t="shared" si="6"/>
        <v>0.41666666666666669</v>
      </c>
    </row>
    <row r="13" spans="1:26" s="12" customFormat="1" ht="15.6" x14ac:dyDescent="0.3">
      <c r="A13" s="40">
        <v>3333786</v>
      </c>
      <c r="B13" s="40">
        <v>40163246</v>
      </c>
      <c r="C13" s="40">
        <v>22</v>
      </c>
      <c r="D13" s="68" t="str">
        <f t="shared" si="0"/>
        <v>&lt;40</v>
      </c>
      <c r="E13" s="22" t="s">
        <v>26</v>
      </c>
      <c r="F13" s="15" t="str">
        <f>VLOOKUP(E13,Providers!$A$2:$B$26,2,0)</f>
        <v>Cardiology</v>
      </c>
      <c r="G13" s="15" t="s">
        <v>7</v>
      </c>
      <c r="H13" s="40" t="s">
        <v>5</v>
      </c>
      <c r="I13" s="54">
        <v>44551</v>
      </c>
      <c r="J13" s="40" t="s">
        <v>67</v>
      </c>
      <c r="K13" s="15" t="s">
        <v>472</v>
      </c>
      <c r="L13" s="115" t="s">
        <v>54</v>
      </c>
      <c r="M13" s="61">
        <f t="shared" si="7"/>
        <v>9</v>
      </c>
      <c r="N13" s="50" t="str">
        <f t="shared" si="1"/>
        <v xml:space="preserve">Morphine </v>
      </c>
      <c r="O13" s="54">
        <v>44334</v>
      </c>
      <c r="P13" s="60">
        <v>0.37085648148148154</v>
      </c>
      <c r="Q13" s="32">
        <f t="shared" si="2"/>
        <v>44551.877025462964</v>
      </c>
      <c r="R13" s="33">
        <f t="shared" si="3"/>
        <v>44334.370856481481</v>
      </c>
      <c r="S13" s="30"/>
      <c r="T13" s="119">
        <f t="shared" si="4"/>
        <v>0</v>
      </c>
      <c r="U13" s="38" t="str">
        <f t="shared" si="5"/>
        <v/>
      </c>
      <c r="V13" s="40" t="s">
        <v>477</v>
      </c>
      <c r="X13" s="80">
        <v>0.45833333333333331</v>
      </c>
      <c r="Y13" s="83">
        <f t="shared" si="9"/>
        <v>660</v>
      </c>
      <c r="Z13" s="82">
        <f t="shared" si="6"/>
        <v>0.45833333333333331</v>
      </c>
    </row>
    <row r="14" spans="1:26" ht="15" customHeight="1" x14ac:dyDescent="0.3">
      <c r="A14" s="40">
        <v>4649622</v>
      </c>
      <c r="B14" s="40">
        <v>46478911</v>
      </c>
      <c r="C14" s="40">
        <v>50</v>
      </c>
      <c r="D14" s="68" t="str">
        <f t="shared" si="0"/>
        <v>41-64</v>
      </c>
      <c r="E14" s="22" t="s">
        <v>18</v>
      </c>
      <c r="F14" s="15" t="str">
        <f>VLOOKUP(E14,Providers!$A$2:$B$26,2,0)</f>
        <v>Surgery</v>
      </c>
      <c r="G14" s="15" t="s">
        <v>7</v>
      </c>
      <c r="H14" s="40" t="s">
        <v>5</v>
      </c>
      <c r="I14" s="54">
        <v>44374</v>
      </c>
      <c r="J14" s="40" t="s">
        <v>68</v>
      </c>
      <c r="K14" s="15" t="s">
        <v>467</v>
      </c>
      <c r="L14" s="115" t="s">
        <v>16</v>
      </c>
      <c r="M14" s="61">
        <f t="shared" si="7"/>
        <v>10</v>
      </c>
      <c r="N14" s="50" t="str">
        <f t="shared" si="1"/>
        <v xml:space="preserve">OxyCODONE </v>
      </c>
      <c r="O14" s="54">
        <v>44374</v>
      </c>
      <c r="P14" s="60">
        <v>0.29396990740740736</v>
      </c>
      <c r="Q14" s="32">
        <f t="shared" si="2"/>
        <v>44374.954340277778</v>
      </c>
      <c r="R14" s="33">
        <f t="shared" si="3"/>
        <v>44374.293969907405</v>
      </c>
      <c r="S14" s="30">
        <f t="shared" si="8"/>
        <v>0.66037037037312984</v>
      </c>
      <c r="T14" s="119">
        <f t="shared" si="4"/>
        <v>0.66037037037312984</v>
      </c>
      <c r="U14" s="38" t="str">
        <f t="shared" si="5"/>
        <v>12+ HRS</v>
      </c>
      <c r="V14" s="40" t="s">
        <v>477</v>
      </c>
      <c r="X14" s="80">
        <v>0.5</v>
      </c>
      <c r="Y14" s="83">
        <f t="shared" si="9"/>
        <v>720</v>
      </c>
      <c r="Z14" s="82">
        <f t="shared" si="6"/>
        <v>0.5</v>
      </c>
    </row>
    <row r="15" spans="1:26" ht="16.8" customHeight="1" x14ac:dyDescent="0.3">
      <c r="A15" s="40">
        <v>3872179</v>
      </c>
      <c r="B15" s="40">
        <v>41797779</v>
      </c>
      <c r="C15" s="40">
        <v>87</v>
      </c>
      <c r="D15" s="68" t="str">
        <f t="shared" si="0"/>
        <v>65+</v>
      </c>
      <c r="E15" s="22" t="s">
        <v>50</v>
      </c>
      <c r="F15" s="15" t="str">
        <f>VLOOKUP(E15,Providers!$A$2:$B$26,2,0)</f>
        <v>Critical Care</v>
      </c>
      <c r="G15" s="15" t="s">
        <v>7</v>
      </c>
      <c r="H15" s="40" t="s">
        <v>5</v>
      </c>
      <c r="I15" s="54">
        <v>44436</v>
      </c>
      <c r="J15" s="40" t="s">
        <v>69</v>
      </c>
      <c r="K15" s="15" t="s">
        <v>467</v>
      </c>
      <c r="L15" s="115" t="s">
        <v>458</v>
      </c>
      <c r="M15" s="61">
        <f t="shared" si="7"/>
        <v>10</v>
      </c>
      <c r="N15" s="50" t="str">
        <f t="shared" si="1"/>
        <v xml:space="preserve">OxyCODONE </v>
      </c>
      <c r="O15" s="54">
        <v>44436</v>
      </c>
      <c r="P15" s="60">
        <v>0.70156250000000009</v>
      </c>
      <c r="Q15" s="32">
        <f t="shared" si="2"/>
        <v>44436.99622685185</v>
      </c>
      <c r="R15" s="33">
        <f t="shared" si="3"/>
        <v>44436.701562499999</v>
      </c>
      <c r="S15" s="30">
        <f t="shared" si="8"/>
        <v>0.29466435185167938</v>
      </c>
      <c r="T15" s="119">
        <f t="shared" si="4"/>
        <v>0.29466435185167938</v>
      </c>
      <c r="U15" s="38" t="str">
        <f t="shared" si="5"/>
        <v>6-9 HRS</v>
      </c>
      <c r="V15" s="40" t="s">
        <v>477</v>
      </c>
      <c r="X15" s="80">
        <v>0.54166666666666663</v>
      </c>
      <c r="Y15" s="83">
        <f t="shared" si="9"/>
        <v>780</v>
      </c>
      <c r="Z15" s="82">
        <f t="shared" si="6"/>
        <v>0.54166666666666663</v>
      </c>
    </row>
    <row r="16" spans="1:26" ht="15.6" x14ac:dyDescent="0.3">
      <c r="A16" s="40">
        <v>7147882</v>
      </c>
      <c r="B16" s="40">
        <v>47158181</v>
      </c>
      <c r="C16" s="40">
        <v>42</v>
      </c>
      <c r="D16" s="68" t="str">
        <f t="shared" si="0"/>
        <v>41-64</v>
      </c>
      <c r="E16" s="22" t="s">
        <v>24</v>
      </c>
      <c r="F16" s="15" t="str">
        <f>VLOOKUP(E16,Providers!$A$2:$B$26,2,0)</f>
        <v>Emergency Department</v>
      </c>
      <c r="G16" s="15" t="s">
        <v>7</v>
      </c>
      <c r="H16" s="40" t="s">
        <v>5</v>
      </c>
      <c r="I16" s="54">
        <v>44514</v>
      </c>
      <c r="J16" s="40" t="s">
        <v>70</v>
      </c>
      <c r="K16" s="15" t="s">
        <v>465</v>
      </c>
      <c r="L16" s="115" t="s">
        <v>55</v>
      </c>
      <c r="M16" s="61">
        <f t="shared" si="7"/>
        <v>9</v>
      </c>
      <c r="N16" s="50" t="str">
        <f t="shared" si="1"/>
        <v xml:space="preserve">Morphine </v>
      </c>
      <c r="O16" s="54">
        <v>44514</v>
      </c>
      <c r="P16" s="60">
        <v>2.3726851851851305E-3</v>
      </c>
      <c r="Q16" s="32">
        <f t="shared" si="2"/>
        <v>44514.361203703702</v>
      </c>
      <c r="R16" s="33">
        <f t="shared" si="3"/>
        <v>44514.002372685187</v>
      </c>
      <c r="S16" s="30">
        <f t="shared" si="8"/>
        <v>0.35883101851504762</v>
      </c>
      <c r="T16" s="119">
        <f t="shared" si="4"/>
        <v>0.35883101851504762</v>
      </c>
      <c r="U16" s="38" t="str">
        <f t="shared" si="5"/>
        <v>6-9 HRS</v>
      </c>
      <c r="V16" s="40" t="s">
        <v>477</v>
      </c>
      <c r="W16" s="4"/>
      <c r="X16" s="80">
        <v>0.58333333333333337</v>
      </c>
      <c r="Y16" s="83">
        <f t="shared" si="9"/>
        <v>840</v>
      </c>
      <c r="Z16" s="82">
        <f t="shared" si="6"/>
        <v>0.58333333333333337</v>
      </c>
    </row>
    <row r="17" spans="1:26" ht="16.2" customHeight="1" x14ac:dyDescent="0.3">
      <c r="A17" s="40">
        <v>8486726</v>
      </c>
      <c r="B17" s="40">
        <v>48729473</v>
      </c>
      <c r="C17" s="40">
        <v>45</v>
      </c>
      <c r="D17" s="68" t="str">
        <f t="shared" si="0"/>
        <v>41-64</v>
      </c>
      <c r="E17" s="22" t="s">
        <v>27</v>
      </c>
      <c r="F17" s="15" t="str">
        <f>VLOOKUP(E17,Providers!$A$2:$B$26,2,0)</f>
        <v>Surgery</v>
      </c>
      <c r="G17" s="15" t="s">
        <v>7</v>
      </c>
      <c r="H17" s="40" t="s">
        <v>5</v>
      </c>
      <c r="I17" s="54">
        <v>44508</v>
      </c>
      <c r="J17" s="40" t="s">
        <v>71</v>
      </c>
      <c r="K17" s="15" t="s">
        <v>46</v>
      </c>
      <c r="L17" s="115" t="s">
        <v>458</v>
      </c>
      <c r="M17" s="61">
        <f t="shared" si="7"/>
        <v>10</v>
      </c>
      <c r="N17" s="50" t="str">
        <f t="shared" si="1"/>
        <v xml:space="preserve">OxyCODONE </v>
      </c>
      <c r="O17" s="54">
        <v>44508</v>
      </c>
      <c r="P17" s="60">
        <v>0.22375</v>
      </c>
      <c r="Q17" s="32">
        <f t="shared" si="2"/>
        <v>44508.265567129631</v>
      </c>
      <c r="R17" s="33">
        <f t="shared" si="3"/>
        <v>44508.223749999997</v>
      </c>
      <c r="S17" s="30">
        <f t="shared" si="8"/>
        <v>4.1817129633272998E-2</v>
      </c>
      <c r="T17" s="119">
        <f t="shared" si="4"/>
        <v>4.1817129633272998E-2</v>
      </c>
      <c r="U17" s="38" t="str">
        <f t="shared" si="5"/>
        <v>0-3 HRS</v>
      </c>
      <c r="V17" s="40" t="s">
        <v>477</v>
      </c>
      <c r="X17" s="80">
        <v>0.625</v>
      </c>
      <c r="Y17" s="83">
        <f t="shared" si="9"/>
        <v>900</v>
      </c>
      <c r="Z17" s="82">
        <f t="shared" si="6"/>
        <v>0.625</v>
      </c>
    </row>
    <row r="18" spans="1:26" ht="15.6" x14ac:dyDescent="0.3">
      <c r="A18" s="40">
        <v>7974048</v>
      </c>
      <c r="B18" s="40">
        <v>44160880</v>
      </c>
      <c r="C18" s="40">
        <v>35</v>
      </c>
      <c r="D18" s="68" t="str">
        <f t="shared" si="0"/>
        <v>&lt;40</v>
      </c>
      <c r="E18" s="22" t="s">
        <v>28</v>
      </c>
      <c r="F18" s="15" t="str">
        <f>VLOOKUP(E18,Providers!$A$2:$B$26,2,0)</f>
        <v>Cardiology</v>
      </c>
      <c r="G18" s="15" t="s">
        <v>7</v>
      </c>
      <c r="H18" s="40" t="s">
        <v>5</v>
      </c>
      <c r="I18" s="54">
        <v>44347</v>
      </c>
      <c r="J18" s="40" t="s">
        <v>72</v>
      </c>
      <c r="K18" s="15" t="s">
        <v>472</v>
      </c>
      <c r="L18" s="115" t="s">
        <v>55</v>
      </c>
      <c r="M18" s="61">
        <f t="shared" si="7"/>
        <v>9</v>
      </c>
      <c r="N18" s="50" t="str">
        <f t="shared" si="1"/>
        <v xml:space="preserve">Morphine </v>
      </c>
      <c r="O18" s="54">
        <v>44347</v>
      </c>
      <c r="P18" s="60">
        <v>0.21430555555555558</v>
      </c>
      <c r="Q18" s="32">
        <f t="shared" si="2"/>
        <v>44347.584513888891</v>
      </c>
      <c r="R18" s="33">
        <f t="shared" si="3"/>
        <v>44347.214305555557</v>
      </c>
      <c r="S18" s="30">
        <f t="shared" si="8"/>
        <v>0.37020833333372138</v>
      </c>
      <c r="T18" s="119">
        <f t="shared" si="4"/>
        <v>0.37020833333372138</v>
      </c>
      <c r="U18" s="38" t="str">
        <f t="shared" si="5"/>
        <v>6-9 HRS</v>
      </c>
      <c r="V18" s="40" t="s">
        <v>477</v>
      </c>
      <c r="X18" s="80">
        <v>0.66666666666666663</v>
      </c>
      <c r="Y18" s="83">
        <f t="shared" si="9"/>
        <v>960</v>
      </c>
      <c r="Z18" s="82">
        <f t="shared" si="6"/>
        <v>0.66666666666666663</v>
      </c>
    </row>
    <row r="19" spans="1:26" ht="15.6" x14ac:dyDescent="0.3">
      <c r="A19" s="40">
        <v>3470322</v>
      </c>
      <c r="B19" s="40">
        <v>43441217</v>
      </c>
      <c r="C19" s="40">
        <v>94</v>
      </c>
      <c r="D19" s="68" t="str">
        <f t="shared" si="0"/>
        <v>65+</v>
      </c>
      <c r="E19" s="22" t="s">
        <v>29</v>
      </c>
      <c r="F19" s="15" t="str">
        <f>VLOOKUP(E19,Providers!$A$2:$B$26,2,0)</f>
        <v>Emergency Department</v>
      </c>
      <c r="G19" s="15" t="s">
        <v>7</v>
      </c>
      <c r="H19" s="40" t="s">
        <v>5</v>
      </c>
      <c r="I19" s="54">
        <v>44474</v>
      </c>
      <c r="J19" s="40" t="s">
        <v>73</v>
      </c>
      <c r="K19" s="15" t="s">
        <v>463</v>
      </c>
      <c r="L19" s="115" t="s">
        <v>56</v>
      </c>
      <c r="M19" s="61">
        <f t="shared" si="7"/>
        <v>9</v>
      </c>
      <c r="N19" s="50" t="str">
        <f t="shared" si="1"/>
        <v xml:space="preserve">Fentanyl </v>
      </c>
      <c r="O19" s="54">
        <v>44474</v>
      </c>
      <c r="P19" s="60">
        <v>7.4456018518518546E-2</v>
      </c>
      <c r="Q19" s="32">
        <f t="shared" si="2"/>
        <v>44474.279872685183</v>
      </c>
      <c r="R19" s="33">
        <f t="shared" si="3"/>
        <v>44474.074456018519</v>
      </c>
      <c r="S19" s="30">
        <f t="shared" si="8"/>
        <v>0.20541666666395031</v>
      </c>
      <c r="T19" s="119">
        <f t="shared" si="4"/>
        <v>0.20541666666395031</v>
      </c>
      <c r="U19" s="38" t="str">
        <f t="shared" si="5"/>
        <v>3-6 HRS</v>
      </c>
      <c r="V19" s="40" t="s">
        <v>477</v>
      </c>
      <c r="X19" s="80">
        <v>0.70833333333333337</v>
      </c>
      <c r="Y19" s="83">
        <f t="shared" si="9"/>
        <v>1020</v>
      </c>
      <c r="Z19" s="82">
        <f t="shared" si="6"/>
        <v>0.70833333333333337</v>
      </c>
    </row>
    <row r="20" spans="1:26" s="12" customFormat="1" ht="15.6" x14ac:dyDescent="0.3">
      <c r="A20" s="40">
        <v>7058185</v>
      </c>
      <c r="B20" s="40">
        <v>43650856</v>
      </c>
      <c r="C20" s="40">
        <v>85</v>
      </c>
      <c r="D20" s="68" t="str">
        <f t="shared" si="0"/>
        <v>65+</v>
      </c>
      <c r="E20" s="22" t="s">
        <v>31</v>
      </c>
      <c r="F20" s="15" t="str">
        <f>VLOOKUP(E20,Providers!$A$2:$B$26,2,0)</f>
        <v>Surgery</v>
      </c>
      <c r="G20" s="15" t="s">
        <v>7</v>
      </c>
      <c r="H20" s="40" t="s">
        <v>5</v>
      </c>
      <c r="I20" s="54">
        <v>44513</v>
      </c>
      <c r="J20" s="40" t="s">
        <v>74</v>
      </c>
      <c r="K20" s="15" t="s">
        <v>46</v>
      </c>
      <c r="L20" s="115" t="s">
        <v>56</v>
      </c>
      <c r="M20" s="61">
        <f t="shared" si="7"/>
        <v>9</v>
      </c>
      <c r="N20" s="50" t="str">
        <f t="shared" si="1"/>
        <v xml:space="preserve">Fentanyl </v>
      </c>
      <c r="O20" s="54">
        <v>44513</v>
      </c>
      <c r="P20" s="60">
        <v>0.2814814814814815</v>
      </c>
      <c r="Q20" s="32">
        <f t="shared" si="2"/>
        <v>44513.364837962959</v>
      </c>
      <c r="R20" s="33">
        <f t="shared" si="3"/>
        <v>44513.281481481485</v>
      </c>
      <c r="S20" s="30">
        <f t="shared" si="8"/>
        <v>8.3356481474766042E-2</v>
      </c>
      <c r="T20" s="119">
        <f t="shared" si="4"/>
        <v>8.3356481474766042E-2</v>
      </c>
      <c r="U20" s="38" t="str">
        <f t="shared" si="5"/>
        <v>0-3 HRS</v>
      </c>
      <c r="V20" s="40" t="s">
        <v>477</v>
      </c>
      <c r="X20" s="80">
        <v>0.75</v>
      </c>
      <c r="Y20" s="83">
        <f t="shared" si="9"/>
        <v>1080</v>
      </c>
      <c r="Z20" s="82">
        <f t="shared" si="6"/>
        <v>0.75</v>
      </c>
    </row>
    <row r="21" spans="1:26" s="13" customFormat="1" ht="15" customHeight="1" x14ac:dyDescent="0.3">
      <c r="A21" s="40">
        <v>5360221</v>
      </c>
      <c r="B21" s="40">
        <v>49140038</v>
      </c>
      <c r="C21" s="40">
        <v>85</v>
      </c>
      <c r="D21" s="68" t="str">
        <f t="shared" si="0"/>
        <v>65+</v>
      </c>
      <c r="E21" s="22" t="s">
        <v>24</v>
      </c>
      <c r="F21" s="15" t="str">
        <f>VLOOKUP(E21,Providers!$A$2:$B$26,2,0)</f>
        <v>Emergency Department</v>
      </c>
      <c r="G21" s="15" t="s">
        <v>7</v>
      </c>
      <c r="H21" s="40" t="s">
        <v>5</v>
      </c>
      <c r="I21" s="54">
        <v>44334</v>
      </c>
      <c r="J21" s="40" t="s">
        <v>75</v>
      </c>
      <c r="K21" s="15" t="s">
        <v>463</v>
      </c>
      <c r="L21" s="115" t="s">
        <v>462</v>
      </c>
      <c r="M21" s="61">
        <f t="shared" si="7"/>
        <v>3</v>
      </c>
      <c r="N21" s="50" t="str">
        <f t="shared" si="1"/>
        <v>No Prior</v>
      </c>
      <c r="O21" s="54"/>
      <c r="P21" s="60"/>
      <c r="Q21" s="32">
        <f t="shared" si="2"/>
        <v>44334.547858796293</v>
      </c>
      <c r="R21" s="33">
        <f t="shared" si="3"/>
        <v>0</v>
      </c>
      <c r="S21" s="30"/>
      <c r="T21" s="119">
        <f t="shared" si="4"/>
        <v>0</v>
      </c>
      <c r="U21" s="38" t="str">
        <f t="shared" si="5"/>
        <v/>
      </c>
      <c r="V21" s="40" t="s">
        <v>477</v>
      </c>
      <c r="X21" s="80">
        <v>0.79166666666666663</v>
      </c>
      <c r="Y21" s="83">
        <f t="shared" si="9"/>
        <v>1140</v>
      </c>
      <c r="Z21" s="82">
        <f t="shared" si="6"/>
        <v>0.79166666666666663</v>
      </c>
    </row>
    <row r="22" spans="1:26" ht="31.2" x14ac:dyDescent="0.3">
      <c r="A22" s="40">
        <v>4618465</v>
      </c>
      <c r="B22" s="40">
        <v>42392472</v>
      </c>
      <c r="C22" s="40">
        <v>70</v>
      </c>
      <c r="D22" s="68" t="str">
        <f t="shared" si="0"/>
        <v>65+</v>
      </c>
      <c r="E22" s="22" t="s">
        <v>18</v>
      </c>
      <c r="F22" s="15" t="str">
        <f>VLOOKUP(E22,Providers!$A$2:$B$26,2,0)</f>
        <v>Surgery</v>
      </c>
      <c r="G22" s="15" t="s">
        <v>7</v>
      </c>
      <c r="H22" s="40" t="s">
        <v>5</v>
      </c>
      <c r="I22" s="54">
        <v>44289</v>
      </c>
      <c r="J22" s="40" t="s">
        <v>76</v>
      </c>
      <c r="K22" s="15" t="s">
        <v>467</v>
      </c>
      <c r="L22" s="115" t="s">
        <v>459</v>
      </c>
      <c r="M22" s="61">
        <f t="shared" si="7"/>
        <v>12</v>
      </c>
      <c r="N22" s="50" t="str">
        <f t="shared" si="1"/>
        <v xml:space="preserve">Hydrocodone </v>
      </c>
      <c r="O22" s="54">
        <v>44288</v>
      </c>
      <c r="P22" s="60">
        <v>0.9517592592592593</v>
      </c>
      <c r="Q22" s="32">
        <f t="shared" si="2"/>
        <v>44289.037743055553</v>
      </c>
      <c r="R22" s="33">
        <f t="shared" si="3"/>
        <v>44288.95175925926</v>
      </c>
      <c r="S22" s="30">
        <f t="shared" si="8"/>
        <v>8.5983796292566694E-2</v>
      </c>
      <c r="T22" s="119">
        <f t="shared" si="4"/>
        <v>8.5983796292566694E-2</v>
      </c>
      <c r="U22" s="38" t="str">
        <f t="shared" si="5"/>
        <v>0-3 HRS</v>
      </c>
      <c r="V22" s="40" t="s">
        <v>477</v>
      </c>
      <c r="X22" s="80">
        <v>0.83333333333333337</v>
      </c>
      <c r="Y22" s="83">
        <f t="shared" si="9"/>
        <v>1200</v>
      </c>
      <c r="Z22" s="82">
        <f t="shared" si="6"/>
        <v>0.83333333333333337</v>
      </c>
    </row>
    <row r="23" spans="1:26" ht="15.6" x14ac:dyDescent="0.3">
      <c r="A23" s="40">
        <v>7392174</v>
      </c>
      <c r="B23" s="40">
        <v>41578261</v>
      </c>
      <c r="C23" s="40">
        <v>26</v>
      </c>
      <c r="D23" s="68" t="str">
        <f t="shared" si="0"/>
        <v>&lt;40</v>
      </c>
      <c r="E23" s="22" t="s">
        <v>28</v>
      </c>
      <c r="F23" s="15" t="str">
        <f>VLOOKUP(E23,Providers!$A$2:$B$26,2,0)</f>
        <v>Cardiology</v>
      </c>
      <c r="G23" s="15" t="s">
        <v>7</v>
      </c>
      <c r="H23" s="40" t="s">
        <v>5</v>
      </c>
      <c r="I23" s="54">
        <v>44265</v>
      </c>
      <c r="J23" s="40" t="s">
        <v>77</v>
      </c>
      <c r="K23" s="15" t="s">
        <v>472</v>
      </c>
      <c r="L23" s="115" t="s">
        <v>56</v>
      </c>
      <c r="M23" s="61">
        <f t="shared" si="7"/>
        <v>9</v>
      </c>
      <c r="N23" s="50" t="str">
        <f t="shared" si="1"/>
        <v xml:space="preserve">Fentanyl </v>
      </c>
      <c r="O23" s="54">
        <v>44265</v>
      </c>
      <c r="P23" s="60">
        <v>0.4377199074074074</v>
      </c>
      <c r="Q23" s="32">
        <f t="shared" si="2"/>
        <v>44265.566400462965</v>
      </c>
      <c r="R23" s="33">
        <f t="shared" si="3"/>
        <v>44265.437719907408</v>
      </c>
      <c r="S23" s="30">
        <f t="shared" si="8"/>
        <v>0.12868055555736646</v>
      </c>
      <c r="T23" s="119">
        <f t="shared" si="4"/>
        <v>0.12868055555736646</v>
      </c>
      <c r="U23" s="38" t="str">
        <f t="shared" si="5"/>
        <v>3-6 HRS</v>
      </c>
      <c r="V23" s="40" t="s">
        <v>478</v>
      </c>
      <c r="X23" s="80">
        <v>0.875</v>
      </c>
      <c r="Y23" s="83">
        <f t="shared" si="9"/>
        <v>1260</v>
      </c>
      <c r="Z23" s="82">
        <f t="shared" si="6"/>
        <v>0.875</v>
      </c>
    </row>
    <row r="24" spans="1:26" ht="15.6" x14ac:dyDescent="0.3">
      <c r="A24" s="40">
        <v>1463642</v>
      </c>
      <c r="B24" s="40">
        <v>44610329</v>
      </c>
      <c r="C24" s="40">
        <v>60</v>
      </c>
      <c r="D24" s="68" t="str">
        <f t="shared" si="0"/>
        <v>41-64</v>
      </c>
      <c r="E24" s="24" t="s">
        <v>49</v>
      </c>
      <c r="F24" s="15" t="str">
        <f>VLOOKUP(E24,Providers!$A$2:$B$26,2,0)</f>
        <v>Critical Care</v>
      </c>
      <c r="G24" s="15" t="s">
        <v>7</v>
      </c>
      <c r="H24" s="40" t="s">
        <v>5</v>
      </c>
      <c r="I24" s="54">
        <v>44305</v>
      </c>
      <c r="J24" s="40" t="s">
        <v>78</v>
      </c>
      <c r="K24" s="15" t="s">
        <v>473</v>
      </c>
      <c r="L24" s="115" t="s">
        <v>15</v>
      </c>
      <c r="M24" s="61">
        <f t="shared" si="7"/>
        <v>9</v>
      </c>
      <c r="N24" s="50" t="str">
        <f t="shared" si="1"/>
        <v xml:space="preserve">Fentanyl </v>
      </c>
      <c r="O24" s="54">
        <v>44305</v>
      </c>
      <c r="P24" s="60">
        <v>9.3437500000000007E-2</v>
      </c>
      <c r="Q24" s="32">
        <f t="shared" si="2"/>
        <v>44305.183622685188</v>
      </c>
      <c r="R24" s="33">
        <f t="shared" si="3"/>
        <v>44305.0934375</v>
      </c>
      <c r="S24" s="30">
        <f t="shared" si="8"/>
        <v>9.018518518860219E-2</v>
      </c>
      <c r="T24" s="119">
        <f t="shared" si="4"/>
        <v>9.018518518860219E-2</v>
      </c>
      <c r="U24" s="38" t="str">
        <f t="shared" si="5"/>
        <v>0-3 HRS</v>
      </c>
      <c r="V24" s="40" t="s">
        <v>477</v>
      </c>
      <c r="X24" s="80">
        <v>0.91666666666666663</v>
      </c>
      <c r="Y24" s="83">
        <f t="shared" si="9"/>
        <v>1320</v>
      </c>
      <c r="Z24" s="82">
        <f t="shared" si="6"/>
        <v>0.91666666666666663</v>
      </c>
    </row>
    <row r="25" spans="1:26" ht="15.6" x14ac:dyDescent="0.3">
      <c r="A25" s="40">
        <v>6359769</v>
      </c>
      <c r="B25" s="40">
        <v>45011447</v>
      </c>
      <c r="C25" s="40">
        <v>90</v>
      </c>
      <c r="D25" s="68" t="str">
        <f t="shared" si="0"/>
        <v>65+</v>
      </c>
      <c r="E25" s="22" t="s">
        <v>31</v>
      </c>
      <c r="F25" s="15" t="str">
        <f>VLOOKUP(E25,Providers!$A$2:$B$26,2,0)</f>
        <v>Surgery</v>
      </c>
      <c r="G25" s="15" t="s">
        <v>7</v>
      </c>
      <c r="H25" s="40" t="s">
        <v>5</v>
      </c>
      <c r="I25" s="54">
        <v>44201</v>
      </c>
      <c r="J25" s="40" t="s">
        <v>79</v>
      </c>
      <c r="K25" s="15" t="s">
        <v>474</v>
      </c>
      <c r="L25" s="115" t="s">
        <v>461</v>
      </c>
      <c r="M25" s="61">
        <f t="shared" si="7"/>
        <v>14</v>
      </c>
      <c r="N25" s="50" t="str">
        <f t="shared" si="1"/>
        <v xml:space="preserve">Hydromorphone </v>
      </c>
      <c r="O25" s="54">
        <v>44201</v>
      </c>
      <c r="P25" s="60">
        <v>0.1494560185185185</v>
      </c>
      <c r="Q25" s="32">
        <f t="shared" si="2"/>
        <v>44201.3669212963</v>
      </c>
      <c r="R25" s="33">
        <f t="shared" si="3"/>
        <v>44201.149456018517</v>
      </c>
      <c r="S25" s="30">
        <f t="shared" si="8"/>
        <v>0.2174652777830488</v>
      </c>
      <c r="T25" s="119">
        <f t="shared" si="4"/>
        <v>0.2174652777830488</v>
      </c>
      <c r="U25" s="38" t="str">
        <f t="shared" si="5"/>
        <v>3-6 HRS</v>
      </c>
      <c r="V25" s="40" t="s">
        <v>477</v>
      </c>
      <c r="X25" s="80">
        <v>0.95833333333333337</v>
      </c>
      <c r="Y25" s="83">
        <f t="shared" si="9"/>
        <v>1380</v>
      </c>
      <c r="Z25" s="82">
        <f t="shared" si="6"/>
        <v>0.95833333333333337</v>
      </c>
    </row>
    <row r="26" spans="1:26" ht="15.6" x14ac:dyDescent="0.3">
      <c r="A26" s="40">
        <v>2687238</v>
      </c>
      <c r="B26" s="40">
        <v>41961311</v>
      </c>
      <c r="C26" s="40">
        <v>49</v>
      </c>
      <c r="D26" s="68" t="str">
        <f t="shared" si="0"/>
        <v>41-64</v>
      </c>
      <c r="E26" s="22" t="s">
        <v>18</v>
      </c>
      <c r="F26" s="15" t="str">
        <f>VLOOKUP(E26,Providers!$A$2:$B$26,2,0)</f>
        <v>Surgery</v>
      </c>
      <c r="G26" s="15" t="s">
        <v>7</v>
      </c>
      <c r="H26" s="40" t="s">
        <v>5</v>
      </c>
      <c r="I26" s="54">
        <v>44199</v>
      </c>
      <c r="J26" s="40" t="s">
        <v>80</v>
      </c>
      <c r="K26" s="15" t="s">
        <v>466</v>
      </c>
      <c r="L26" s="115" t="s">
        <v>457</v>
      </c>
      <c r="M26" s="61">
        <f t="shared" si="7"/>
        <v>10</v>
      </c>
      <c r="N26" s="50" t="str">
        <f t="shared" si="1"/>
        <v xml:space="preserve">Methadone </v>
      </c>
      <c r="O26" s="54">
        <v>44199</v>
      </c>
      <c r="P26" s="60">
        <v>0.38180555555555556</v>
      </c>
      <c r="Q26" s="32">
        <f t="shared" si="2"/>
        <v>44199.484768518516</v>
      </c>
      <c r="R26" s="33">
        <f t="shared" si="3"/>
        <v>44199.381805555553</v>
      </c>
      <c r="S26" s="30">
        <f t="shared" si="8"/>
        <v>0.10296296296291985</v>
      </c>
      <c r="T26" s="119">
        <f t="shared" si="4"/>
        <v>0.10296296296291985</v>
      </c>
      <c r="U26" s="38" t="str">
        <f t="shared" si="5"/>
        <v>0-3 HRS</v>
      </c>
      <c r="V26" s="40" t="s">
        <v>478</v>
      </c>
      <c r="X26" s="80">
        <v>0</v>
      </c>
      <c r="Y26" s="83">
        <f t="shared" si="9"/>
        <v>1440</v>
      </c>
      <c r="Z26" s="82">
        <f t="shared" si="6"/>
        <v>1</v>
      </c>
    </row>
    <row r="27" spans="1:26" ht="15.6" x14ac:dyDescent="0.3">
      <c r="A27" s="40">
        <v>4851049</v>
      </c>
      <c r="B27" s="40">
        <v>42717852</v>
      </c>
      <c r="C27" s="40">
        <v>60</v>
      </c>
      <c r="D27" s="68" t="str">
        <f t="shared" si="0"/>
        <v>41-64</v>
      </c>
      <c r="E27" s="22" t="s">
        <v>51</v>
      </c>
      <c r="F27" s="15" t="str">
        <f>VLOOKUP(E27,Providers!$A$2:$B$26,2,0)</f>
        <v>Critical Care</v>
      </c>
      <c r="G27" s="15" t="s">
        <v>7</v>
      </c>
      <c r="H27" s="40" t="s">
        <v>5</v>
      </c>
      <c r="I27" s="54">
        <v>44266</v>
      </c>
      <c r="J27" s="40" t="s">
        <v>81</v>
      </c>
      <c r="K27" s="15" t="s">
        <v>472</v>
      </c>
      <c r="L27" s="115" t="s">
        <v>54</v>
      </c>
      <c r="M27" s="61">
        <f t="shared" si="7"/>
        <v>9</v>
      </c>
      <c r="N27" s="50" t="str">
        <f t="shared" si="1"/>
        <v xml:space="preserve">Morphine </v>
      </c>
      <c r="O27" s="54">
        <v>44266</v>
      </c>
      <c r="P27" s="60">
        <v>0.1012615740740741</v>
      </c>
      <c r="Q27" s="32">
        <f t="shared" si="2"/>
        <v>44266.904189814813</v>
      </c>
      <c r="R27" s="33">
        <f t="shared" si="3"/>
        <v>44266.101261574076</v>
      </c>
      <c r="S27" s="30">
        <f t="shared" si="8"/>
        <v>0.80292824073694646</v>
      </c>
      <c r="T27" s="119">
        <f t="shared" si="4"/>
        <v>0.80292824073694646</v>
      </c>
      <c r="U27" s="38" t="str">
        <f t="shared" si="5"/>
        <v>12+ HRS</v>
      </c>
      <c r="V27" s="40" t="s">
        <v>477</v>
      </c>
    </row>
    <row r="28" spans="1:26" ht="15.6" x14ac:dyDescent="0.3">
      <c r="A28" s="40">
        <v>1482277</v>
      </c>
      <c r="B28" s="40">
        <v>48617841</v>
      </c>
      <c r="C28" s="40">
        <v>57</v>
      </c>
      <c r="D28" s="68" t="str">
        <f t="shared" si="0"/>
        <v>41-64</v>
      </c>
      <c r="E28" s="22" t="s">
        <v>33</v>
      </c>
      <c r="F28" s="15" t="str">
        <f>VLOOKUP(E28,Providers!$A$2:$B$26,2,0)</f>
        <v>Oncology</v>
      </c>
      <c r="G28" s="15" t="s">
        <v>7</v>
      </c>
      <c r="H28" s="40" t="s">
        <v>5</v>
      </c>
      <c r="I28" s="54">
        <v>44268</v>
      </c>
      <c r="J28" s="40" t="s">
        <v>82</v>
      </c>
      <c r="K28" s="15" t="s">
        <v>475</v>
      </c>
      <c r="L28" s="115" t="s">
        <v>52</v>
      </c>
      <c r="M28" s="61">
        <f t="shared" si="7"/>
        <v>9</v>
      </c>
      <c r="N28" s="50" t="str">
        <f t="shared" si="1"/>
        <v xml:space="preserve">Fentanyl </v>
      </c>
      <c r="O28" s="54">
        <v>44267</v>
      </c>
      <c r="P28" s="60">
        <v>0.89887731481481481</v>
      </c>
      <c r="Q28" s="32">
        <f t="shared" si="2"/>
        <v>44268.040277777778</v>
      </c>
      <c r="R28" s="33">
        <f t="shared" si="3"/>
        <v>44267.898877314816</v>
      </c>
      <c r="S28" s="30">
        <f t="shared" si="8"/>
        <v>0.14140046296233777</v>
      </c>
      <c r="T28" s="119">
        <f t="shared" si="4"/>
        <v>0.14140046296233777</v>
      </c>
      <c r="U28" s="38" t="str">
        <f t="shared" si="5"/>
        <v>3-6 HRS</v>
      </c>
      <c r="V28" s="40" t="s">
        <v>477</v>
      </c>
    </row>
    <row r="29" spans="1:26" s="13" customFormat="1" ht="31.2" x14ac:dyDescent="0.3">
      <c r="A29" s="40">
        <v>2195413</v>
      </c>
      <c r="B29" s="40">
        <v>46776059</v>
      </c>
      <c r="C29" s="40">
        <v>36</v>
      </c>
      <c r="D29" s="68" t="str">
        <f t="shared" si="0"/>
        <v>&lt;40</v>
      </c>
      <c r="E29" s="22" t="s">
        <v>19</v>
      </c>
      <c r="F29" s="15" t="str">
        <f>VLOOKUP(E29,Providers!$A$2:$B$26,2,0)</f>
        <v>Emergency Department</v>
      </c>
      <c r="G29" s="15" t="s">
        <v>7</v>
      </c>
      <c r="H29" s="40" t="s">
        <v>5</v>
      </c>
      <c r="I29" s="54">
        <v>44433</v>
      </c>
      <c r="J29" s="40" t="s">
        <v>83</v>
      </c>
      <c r="K29" s="15" t="s">
        <v>463</v>
      </c>
      <c r="L29" s="115" t="s">
        <v>462</v>
      </c>
      <c r="M29" s="61">
        <f t="shared" si="7"/>
        <v>3</v>
      </c>
      <c r="N29" s="50" t="str">
        <f t="shared" si="1"/>
        <v>No Prior</v>
      </c>
      <c r="O29" s="54"/>
      <c r="P29" s="60"/>
      <c r="Q29" s="32">
        <f t="shared" si="2"/>
        <v>44433.16920138889</v>
      </c>
      <c r="R29" s="33">
        <f t="shared" si="3"/>
        <v>0</v>
      </c>
      <c r="S29" s="30"/>
      <c r="T29" s="119">
        <f t="shared" si="4"/>
        <v>0</v>
      </c>
      <c r="U29" s="38" t="str">
        <f t="shared" si="5"/>
        <v/>
      </c>
      <c r="V29" s="40" t="s">
        <v>477</v>
      </c>
      <c r="X29" s="3"/>
      <c r="Y29" s="71"/>
      <c r="Z29" s="74"/>
    </row>
    <row r="30" spans="1:26" ht="15.6" x14ac:dyDescent="0.3">
      <c r="A30" s="40">
        <v>1221941</v>
      </c>
      <c r="B30" s="40">
        <v>49452219</v>
      </c>
      <c r="C30" s="40">
        <v>20</v>
      </c>
      <c r="D30" s="68" t="str">
        <f t="shared" si="0"/>
        <v>&lt;40</v>
      </c>
      <c r="E30" s="22" t="s">
        <v>31</v>
      </c>
      <c r="F30" s="15" t="str">
        <f>VLOOKUP(E30,Providers!$A$2:$B$26,2,0)</f>
        <v>Surgery</v>
      </c>
      <c r="G30" s="15" t="s">
        <v>7</v>
      </c>
      <c r="H30" s="40" t="s">
        <v>5</v>
      </c>
      <c r="I30" s="54">
        <v>44496</v>
      </c>
      <c r="J30" s="40" t="s">
        <v>84</v>
      </c>
      <c r="K30" s="15" t="s">
        <v>46</v>
      </c>
      <c r="L30" s="115" t="s">
        <v>15</v>
      </c>
      <c r="M30" s="61">
        <f t="shared" si="7"/>
        <v>9</v>
      </c>
      <c r="N30" s="50" t="str">
        <f t="shared" si="1"/>
        <v xml:space="preserve">Fentanyl </v>
      </c>
      <c r="O30" s="54">
        <v>44495</v>
      </c>
      <c r="P30" s="60">
        <v>0.86518518518518517</v>
      </c>
      <c r="Q30" s="32">
        <f t="shared" si="2"/>
        <v>44496.043136574073</v>
      </c>
      <c r="R30" s="33">
        <f t="shared" si="3"/>
        <v>44495.865185185183</v>
      </c>
      <c r="S30" s="30">
        <f t="shared" si="8"/>
        <v>0.17795138889050577</v>
      </c>
      <c r="T30" s="119">
        <f t="shared" si="4"/>
        <v>0.17795138889050577</v>
      </c>
      <c r="U30" s="38" t="str">
        <f t="shared" si="5"/>
        <v>3-6 HRS</v>
      </c>
      <c r="V30" s="40" t="s">
        <v>477</v>
      </c>
    </row>
    <row r="31" spans="1:26" s="13" customFormat="1" ht="31.2" x14ac:dyDescent="0.3">
      <c r="A31" s="40">
        <v>7409626</v>
      </c>
      <c r="B31" s="40">
        <v>48076086</v>
      </c>
      <c r="C31" s="40">
        <v>26</v>
      </c>
      <c r="D31" s="68" t="str">
        <f t="shared" si="0"/>
        <v>&lt;40</v>
      </c>
      <c r="E31" s="22" t="s">
        <v>32</v>
      </c>
      <c r="F31" s="15" t="str">
        <f>VLOOKUP(E31,Providers!$A$2:$B$26,2,0)</f>
        <v>Urology</v>
      </c>
      <c r="G31" s="15" t="s">
        <v>7</v>
      </c>
      <c r="H31" s="40" t="s">
        <v>5</v>
      </c>
      <c r="I31" s="54">
        <v>44429</v>
      </c>
      <c r="J31" s="40" t="s">
        <v>85</v>
      </c>
      <c r="K31" s="15" t="s">
        <v>470</v>
      </c>
      <c r="L31" s="115" t="s">
        <v>462</v>
      </c>
      <c r="M31" s="61">
        <f t="shared" si="7"/>
        <v>3</v>
      </c>
      <c r="N31" s="50" t="str">
        <f t="shared" si="1"/>
        <v>No Prior</v>
      </c>
      <c r="O31" s="54"/>
      <c r="P31" s="60"/>
      <c r="Q31" s="32">
        <f t="shared" si="2"/>
        <v>44429.148796296293</v>
      </c>
      <c r="R31" s="33">
        <f t="shared" si="3"/>
        <v>0</v>
      </c>
      <c r="S31" s="30"/>
      <c r="T31" s="119">
        <f t="shared" si="4"/>
        <v>0</v>
      </c>
      <c r="U31" s="38" t="str">
        <f t="shared" si="5"/>
        <v/>
      </c>
      <c r="V31" s="40" t="s">
        <v>477</v>
      </c>
      <c r="X31" s="3"/>
      <c r="Y31" s="71"/>
      <c r="Z31" s="74"/>
    </row>
    <row r="32" spans="1:26" ht="15.6" x14ac:dyDescent="0.3">
      <c r="A32" s="40">
        <v>3484291</v>
      </c>
      <c r="B32" s="40">
        <v>48889240</v>
      </c>
      <c r="C32" s="40">
        <v>43</v>
      </c>
      <c r="D32" s="68" t="str">
        <f t="shared" si="0"/>
        <v>41-64</v>
      </c>
      <c r="E32" s="22" t="s">
        <v>26</v>
      </c>
      <c r="F32" s="15" t="str">
        <f>VLOOKUP(E32,Providers!$A$2:$B$26,2,0)</f>
        <v>Cardiology</v>
      </c>
      <c r="G32" s="15" t="s">
        <v>7</v>
      </c>
      <c r="H32" s="40" t="s">
        <v>5</v>
      </c>
      <c r="I32" s="54">
        <v>44330</v>
      </c>
      <c r="J32" s="40" t="s">
        <v>86</v>
      </c>
      <c r="K32" s="15" t="s">
        <v>472</v>
      </c>
      <c r="L32" s="115" t="s">
        <v>56</v>
      </c>
      <c r="M32" s="61">
        <f t="shared" si="7"/>
        <v>9</v>
      </c>
      <c r="N32" s="50" t="str">
        <f t="shared" si="1"/>
        <v xml:space="preserve">Fentanyl </v>
      </c>
      <c r="O32" s="54">
        <v>44330</v>
      </c>
      <c r="P32" s="60">
        <v>0.4801273148148148</v>
      </c>
      <c r="Q32" s="32">
        <f t="shared" si="2"/>
        <v>44330.885370370372</v>
      </c>
      <c r="R32" s="33">
        <f t="shared" si="3"/>
        <v>44330.480127314811</v>
      </c>
      <c r="S32" s="30">
        <f t="shared" si="8"/>
        <v>0.40524305556027684</v>
      </c>
      <c r="T32" s="119">
        <f t="shared" si="4"/>
        <v>0.40524305556027684</v>
      </c>
      <c r="U32" s="38" t="str">
        <f t="shared" si="5"/>
        <v>9-12 HRS</v>
      </c>
      <c r="V32" s="40" t="s">
        <v>477</v>
      </c>
    </row>
    <row r="33" spans="1:26" ht="15.6" x14ac:dyDescent="0.3">
      <c r="A33" s="40">
        <v>7379748</v>
      </c>
      <c r="B33" s="40">
        <v>40739274</v>
      </c>
      <c r="C33" s="40">
        <v>33</v>
      </c>
      <c r="D33" s="68" t="str">
        <f t="shared" si="0"/>
        <v>&lt;40</v>
      </c>
      <c r="E33" s="22" t="s">
        <v>35</v>
      </c>
      <c r="F33" s="15" t="str">
        <f>VLOOKUP(E33,Providers!$A$2:$B$26,2,0)</f>
        <v>Ob-Gyn</v>
      </c>
      <c r="G33" s="15" t="s">
        <v>7</v>
      </c>
      <c r="H33" s="40" t="s">
        <v>5</v>
      </c>
      <c r="I33" s="54">
        <v>44423</v>
      </c>
      <c r="J33" s="40" t="s">
        <v>87</v>
      </c>
      <c r="K33" s="15" t="s">
        <v>466</v>
      </c>
      <c r="L33" s="115" t="s">
        <v>461</v>
      </c>
      <c r="M33" s="61">
        <f t="shared" si="7"/>
        <v>14</v>
      </c>
      <c r="N33" s="50" t="str">
        <f t="shared" si="1"/>
        <v xml:space="preserve">Hydromorphone </v>
      </c>
      <c r="O33" s="54">
        <v>44423</v>
      </c>
      <c r="P33" s="60">
        <v>0.25894675925925925</v>
      </c>
      <c r="Q33" s="32">
        <f t="shared" si="2"/>
        <v>44423.344814814816</v>
      </c>
      <c r="R33" s="33">
        <f t="shared" si="3"/>
        <v>44423.258946759262</v>
      </c>
      <c r="S33" s="30">
        <f t="shared" si="8"/>
        <v>8.5868055553874001E-2</v>
      </c>
      <c r="T33" s="119">
        <f t="shared" si="4"/>
        <v>8.5868055553874001E-2</v>
      </c>
      <c r="U33" s="38" t="str">
        <f t="shared" si="5"/>
        <v>0-3 HRS</v>
      </c>
      <c r="V33" s="40" t="s">
        <v>478</v>
      </c>
    </row>
    <row r="34" spans="1:26" ht="15.6" x14ac:dyDescent="0.3">
      <c r="A34" s="40">
        <v>6282189</v>
      </c>
      <c r="B34" s="40">
        <v>42756021</v>
      </c>
      <c r="C34" s="40">
        <v>75</v>
      </c>
      <c r="D34" s="68" t="str">
        <f t="shared" si="0"/>
        <v>65+</v>
      </c>
      <c r="E34" s="22" t="s">
        <v>31</v>
      </c>
      <c r="F34" s="15" t="str">
        <f>VLOOKUP(E34,Providers!$A$2:$B$26,2,0)</f>
        <v>Surgery</v>
      </c>
      <c r="G34" s="15" t="s">
        <v>7</v>
      </c>
      <c r="H34" s="40" t="s">
        <v>5</v>
      </c>
      <c r="I34" s="54">
        <v>44449</v>
      </c>
      <c r="J34" s="40" t="s">
        <v>88</v>
      </c>
      <c r="K34" s="15" t="s">
        <v>46</v>
      </c>
      <c r="L34" s="115" t="s">
        <v>15</v>
      </c>
      <c r="M34" s="61">
        <f t="shared" si="7"/>
        <v>9</v>
      </c>
      <c r="N34" s="50" t="str">
        <f t="shared" si="1"/>
        <v xml:space="preserve">Fentanyl </v>
      </c>
      <c r="O34" s="54">
        <v>44449</v>
      </c>
      <c r="P34" s="60">
        <v>0.4849768518518518</v>
      </c>
      <c r="Q34" s="32">
        <f t="shared" si="2"/>
        <v>44449.648634259262</v>
      </c>
      <c r="R34" s="33">
        <f t="shared" si="3"/>
        <v>44449.484976851854</v>
      </c>
      <c r="S34" s="30">
        <f t="shared" si="8"/>
        <v>0.16365740740729962</v>
      </c>
      <c r="T34" s="119">
        <f t="shared" si="4"/>
        <v>0.16365740740729962</v>
      </c>
      <c r="U34" s="38" t="str">
        <f t="shared" si="5"/>
        <v>3-6 HRS</v>
      </c>
      <c r="V34" s="40" t="s">
        <v>477</v>
      </c>
    </row>
    <row r="35" spans="1:26" ht="15.6" x14ac:dyDescent="0.3">
      <c r="A35" s="40">
        <v>6262588</v>
      </c>
      <c r="B35" s="40">
        <v>47791330</v>
      </c>
      <c r="C35" s="40">
        <v>89</v>
      </c>
      <c r="D35" s="68" t="str">
        <f t="shared" si="0"/>
        <v>65+</v>
      </c>
      <c r="E35" s="22" t="s">
        <v>24</v>
      </c>
      <c r="F35" s="15" t="str">
        <f>VLOOKUP(E35,Providers!$A$2:$B$26,2,0)</f>
        <v>Emergency Department</v>
      </c>
      <c r="G35" s="15" t="s">
        <v>7</v>
      </c>
      <c r="H35" s="40" t="s">
        <v>5</v>
      </c>
      <c r="I35" s="54">
        <v>44507</v>
      </c>
      <c r="J35" s="40" t="s">
        <v>89</v>
      </c>
      <c r="K35" s="15" t="s">
        <v>472</v>
      </c>
      <c r="L35" s="115" t="s">
        <v>52</v>
      </c>
      <c r="M35" s="61">
        <f t="shared" si="7"/>
        <v>9</v>
      </c>
      <c r="N35" s="50" t="str">
        <f t="shared" si="1"/>
        <v xml:space="preserve">Fentanyl </v>
      </c>
      <c r="O35" s="54">
        <v>44507</v>
      </c>
      <c r="P35" s="60">
        <v>0.24376157407407412</v>
      </c>
      <c r="Q35" s="32">
        <f t="shared" si="2"/>
        <v>44507.377812500003</v>
      </c>
      <c r="R35" s="33">
        <f t="shared" si="3"/>
        <v>44507.243761574071</v>
      </c>
      <c r="S35" s="30">
        <f t="shared" si="8"/>
        <v>0.13405092593166046</v>
      </c>
      <c r="T35" s="119">
        <f t="shared" si="4"/>
        <v>0.13405092593166046</v>
      </c>
      <c r="U35" s="38" t="str">
        <f t="shared" si="5"/>
        <v>3-6 HRS</v>
      </c>
      <c r="V35" s="40" t="s">
        <v>477</v>
      </c>
    </row>
    <row r="36" spans="1:26" ht="15.6" x14ac:dyDescent="0.3">
      <c r="A36" s="40">
        <v>2563555</v>
      </c>
      <c r="B36" s="40">
        <v>42406241</v>
      </c>
      <c r="C36" s="40">
        <v>25</v>
      </c>
      <c r="D36" s="68" t="str">
        <f t="shared" si="0"/>
        <v>&lt;40</v>
      </c>
      <c r="E36" s="22" t="s">
        <v>23</v>
      </c>
      <c r="F36" s="15" t="str">
        <f>VLOOKUP(E36,Providers!$A$2:$B$26,2,0)</f>
        <v>Oncology</v>
      </c>
      <c r="G36" s="15" t="s">
        <v>7</v>
      </c>
      <c r="H36" s="40" t="s">
        <v>5</v>
      </c>
      <c r="I36" s="54">
        <v>44281</v>
      </c>
      <c r="J36" s="40" t="s">
        <v>90</v>
      </c>
      <c r="K36" s="15" t="s">
        <v>475</v>
      </c>
      <c r="L36" s="115" t="s">
        <v>56</v>
      </c>
      <c r="M36" s="61">
        <f t="shared" si="7"/>
        <v>9</v>
      </c>
      <c r="N36" s="50" t="str">
        <f t="shared" si="1"/>
        <v xml:space="preserve">Fentanyl </v>
      </c>
      <c r="O36" s="54">
        <v>44281</v>
      </c>
      <c r="P36" s="60">
        <v>9.9444444444444446E-2</v>
      </c>
      <c r="Q36" s="32">
        <f t="shared" si="2"/>
        <v>44281.152083333334</v>
      </c>
      <c r="R36" s="33">
        <f t="shared" si="3"/>
        <v>44281.099444444444</v>
      </c>
      <c r="S36" s="30">
        <f t="shared" si="8"/>
        <v>5.263888889021473E-2</v>
      </c>
      <c r="T36" s="119">
        <f t="shared" si="4"/>
        <v>5.263888889021473E-2</v>
      </c>
      <c r="U36" s="38" t="str">
        <f t="shared" si="5"/>
        <v>0-3 HRS</v>
      </c>
      <c r="V36" s="40" t="s">
        <v>477</v>
      </c>
    </row>
    <row r="37" spans="1:26" s="12" customFormat="1" ht="31.2" x14ac:dyDescent="0.3">
      <c r="A37" s="40">
        <v>2897141</v>
      </c>
      <c r="B37" s="40">
        <v>48088214</v>
      </c>
      <c r="C37" s="40">
        <v>33</v>
      </c>
      <c r="D37" s="68" t="str">
        <f t="shared" si="0"/>
        <v>&lt;40</v>
      </c>
      <c r="E37" s="22" t="s">
        <v>20</v>
      </c>
      <c r="F37" s="15" t="str">
        <f>VLOOKUP(E37,Providers!$A$2:$B$26,2,0)</f>
        <v>Cardiology</v>
      </c>
      <c r="G37" s="15" t="s">
        <v>7</v>
      </c>
      <c r="H37" s="40" t="s">
        <v>5</v>
      </c>
      <c r="I37" s="54">
        <v>44551</v>
      </c>
      <c r="J37" s="40" t="s">
        <v>91</v>
      </c>
      <c r="K37" s="15" t="s">
        <v>472</v>
      </c>
      <c r="L37" s="115" t="s">
        <v>459</v>
      </c>
      <c r="M37" s="61">
        <f t="shared" si="7"/>
        <v>12</v>
      </c>
      <c r="N37" s="50" t="str">
        <f t="shared" si="1"/>
        <v xml:space="preserve">Hydrocodone </v>
      </c>
      <c r="O37" s="54">
        <v>44298</v>
      </c>
      <c r="P37" s="60">
        <v>0.83679398148148154</v>
      </c>
      <c r="Q37" s="32">
        <f t="shared" si="2"/>
        <v>44551.686967592592</v>
      </c>
      <c r="R37" s="33">
        <f t="shared" si="3"/>
        <v>44298.836793981478</v>
      </c>
      <c r="S37" s="30"/>
      <c r="T37" s="119">
        <f t="shared" si="4"/>
        <v>0</v>
      </c>
      <c r="U37" s="38" t="str">
        <f t="shared" si="5"/>
        <v/>
      </c>
      <c r="V37" s="40" t="s">
        <v>478</v>
      </c>
      <c r="X37" s="3"/>
      <c r="Y37" s="73"/>
      <c r="Z37" s="76"/>
    </row>
    <row r="38" spans="1:26" ht="15.6" x14ac:dyDescent="0.3">
      <c r="A38" s="40">
        <v>1612197</v>
      </c>
      <c r="B38" s="40">
        <v>42731786</v>
      </c>
      <c r="C38" s="40">
        <v>98</v>
      </c>
      <c r="D38" s="68" t="str">
        <f t="shared" si="0"/>
        <v>65+</v>
      </c>
      <c r="E38" s="22" t="s">
        <v>51</v>
      </c>
      <c r="F38" s="15" t="str">
        <f>VLOOKUP(E38,Providers!$A$2:$B$26,2,0)</f>
        <v>Critical Care</v>
      </c>
      <c r="G38" s="15" t="s">
        <v>7</v>
      </c>
      <c r="H38" s="40" t="s">
        <v>5</v>
      </c>
      <c r="I38" s="54">
        <v>44261</v>
      </c>
      <c r="J38" s="40" t="s">
        <v>92</v>
      </c>
      <c r="K38" s="15" t="s">
        <v>473</v>
      </c>
      <c r="L38" s="115" t="s">
        <v>460</v>
      </c>
      <c r="M38" s="61">
        <f t="shared" si="7"/>
        <v>14</v>
      </c>
      <c r="N38" s="50" t="str">
        <f t="shared" si="1"/>
        <v xml:space="preserve">Hydromorphone </v>
      </c>
      <c r="O38" s="54">
        <v>44261</v>
      </c>
      <c r="P38" s="60">
        <v>0.26828703703703705</v>
      </c>
      <c r="Q38" s="32">
        <f t="shared" si="2"/>
        <v>44261.849548611113</v>
      </c>
      <c r="R38" s="33">
        <f t="shared" si="3"/>
        <v>44261.268287037034</v>
      </c>
      <c r="S38" s="30">
        <f t="shared" si="8"/>
        <v>0.58126157407969004</v>
      </c>
      <c r="T38" s="119">
        <f t="shared" si="4"/>
        <v>0.58126157407969004</v>
      </c>
      <c r="U38" s="38" t="str">
        <f t="shared" si="5"/>
        <v>12+ HRS</v>
      </c>
      <c r="V38" s="40" t="s">
        <v>477</v>
      </c>
    </row>
    <row r="39" spans="1:26" ht="15.6" x14ac:dyDescent="0.3">
      <c r="A39" s="40">
        <v>4286893</v>
      </c>
      <c r="B39" s="40">
        <v>43120367</v>
      </c>
      <c r="C39" s="40">
        <v>39</v>
      </c>
      <c r="D39" s="68" t="str">
        <f t="shared" si="0"/>
        <v>&lt;40</v>
      </c>
      <c r="E39" s="22" t="s">
        <v>20</v>
      </c>
      <c r="F39" s="15" t="str">
        <f>VLOOKUP(E39,Providers!$A$2:$B$26,2,0)</f>
        <v>Cardiology</v>
      </c>
      <c r="G39" s="15" t="s">
        <v>7</v>
      </c>
      <c r="H39" s="40" t="s">
        <v>5</v>
      </c>
      <c r="I39" s="54">
        <v>44460</v>
      </c>
      <c r="J39" s="40" t="s">
        <v>93</v>
      </c>
      <c r="K39" s="15" t="s">
        <v>472</v>
      </c>
      <c r="L39" s="115" t="s">
        <v>461</v>
      </c>
      <c r="M39" s="61">
        <f t="shared" si="7"/>
        <v>14</v>
      </c>
      <c r="N39" s="50" t="str">
        <f t="shared" si="1"/>
        <v xml:space="preserve">Hydromorphone </v>
      </c>
      <c r="O39" s="54">
        <v>44460</v>
      </c>
      <c r="P39" s="60">
        <v>0.34929398148148144</v>
      </c>
      <c r="Q39" s="32">
        <f t="shared" si="2"/>
        <v>44460.655787037038</v>
      </c>
      <c r="R39" s="33">
        <f t="shared" si="3"/>
        <v>44460.349293981482</v>
      </c>
      <c r="S39" s="30">
        <f t="shared" si="8"/>
        <v>0.30649305555562023</v>
      </c>
      <c r="T39" s="119">
        <f t="shared" si="4"/>
        <v>0.30649305555562023</v>
      </c>
      <c r="U39" s="38" t="str">
        <f t="shared" si="5"/>
        <v>6-9 HRS</v>
      </c>
      <c r="V39" s="40" t="s">
        <v>478</v>
      </c>
    </row>
    <row r="40" spans="1:26" s="12" customFormat="1" ht="15.6" x14ac:dyDescent="0.3">
      <c r="A40" s="40">
        <v>3319814</v>
      </c>
      <c r="B40" s="40">
        <v>47301284</v>
      </c>
      <c r="C40" s="40">
        <v>93</v>
      </c>
      <c r="D40" s="68" t="str">
        <f t="shared" si="0"/>
        <v>65+</v>
      </c>
      <c r="E40" s="22" t="s">
        <v>20</v>
      </c>
      <c r="F40" s="15" t="str">
        <f>VLOOKUP(E40,Providers!$A$2:$B$26,2,0)</f>
        <v>Cardiology</v>
      </c>
      <c r="G40" s="15" t="s">
        <v>7</v>
      </c>
      <c r="H40" s="40" t="s">
        <v>5</v>
      </c>
      <c r="I40" s="54">
        <v>44508</v>
      </c>
      <c r="J40" s="40" t="s">
        <v>94</v>
      </c>
      <c r="K40" s="15" t="s">
        <v>472</v>
      </c>
      <c r="L40" s="115" t="s">
        <v>53</v>
      </c>
      <c r="M40" s="61">
        <f t="shared" si="7"/>
        <v>9</v>
      </c>
      <c r="N40" s="50" t="str">
        <f t="shared" si="1"/>
        <v xml:space="preserve">Morphine </v>
      </c>
      <c r="O40" s="54">
        <v>44298</v>
      </c>
      <c r="P40" s="60">
        <v>0.38732638888888893</v>
      </c>
      <c r="Q40" s="32">
        <f t="shared" si="2"/>
        <v>44508.099490740744</v>
      </c>
      <c r="R40" s="33">
        <f t="shared" si="3"/>
        <v>44298.387326388889</v>
      </c>
      <c r="S40" s="30"/>
      <c r="T40" s="119">
        <f t="shared" si="4"/>
        <v>0</v>
      </c>
      <c r="U40" s="38" t="str">
        <f t="shared" si="5"/>
        <v/>
      </c>
      <c r="V40" s="40" t="s">
        <v>477</v>
      </c>
      <c r="X40" s="3"/>
      <c r="Y40" s="73"/>
      <c r="Z40" s="76"/>
    </row>
    <row r="41" spans="1:26" ht="15.6" x14ac:dyDescent="0.3">
      <c r="A41" s="40">
        <v>4044409</v>
      </c>
      <c r="B41" s="40">
        <v>48047952</v>
      </c>
      <c r="C41" s="40">
        <v>91</v>
      </c>
      <c r="D41" s="68" t="str">
        <f t="shared" si="0"/>
        <v>65+</v>
      </c>
      <c r="E41" s="24" t="s">
        <v>49</v>
      </c>
      <c r="F41" s="15" t="str">
        <f>VLOOKUP(E41,Providers!$A$2:$B$26,2,0)</f>
        <v>Critical Care</v>
      </c>
      <c r="G41" s="15" t="s">
        <v>7</v>
      </c>
      <c r="H41" s="40" t="s">
        <v>5</v>
      </c>
      <c r="I41" s="54">
        <v>44417</v>
      </c>
      <c r="J41" s="40" t="s">
        <v>95</v>
      </c>
      <c r="K41" s="15" t="s">
        <v>464</v>
      </c>
      <c r="L41" s="115" t="s">
        <v>457</v>
      </c>
      <c r="M41" s="61">
        <f t="shared" si="7"/>
        <v>10</v>
      </c>
      <c r="N41" s="50" t="str">
        <f t="shared" si="1"/>
        <v xml:space="preserve">Methadone </v>
      </c>
      <c r="O41" s="54">
        <v>44417</v>
      </c>
      <c r="P41" s="60">
        <v>0.19922453703703707</v>
      </c>
      <c r="Q41" s="32">
        <f t="shared" si="2"/>
        <v>44417.396145833336</v>
      </c>
      <c r="R41" s="33">
        <f t="shared" si="3"/>
        <v>44417.199224537035</v>
      </c>
      <c r="S41" s="30">
        <f t="shared" si="8"/>
        <v>0.19692129630129784</v>
      </c>
      <c r="T41" s="119">
        <f t="shared" si="4"/>
        <v>0.19692129630129784</v>
      </c>
      <c r="U41" s="38" t="str">
        <f t="shared" si="5"/>
        <v>3-6 HRS</v>
      </c>
      <c r="V41" s="40" t="s">
        <v>478</v>
      </c>
    </row>
    <row r="42" spans="1:26" s="13" customFormat="1" ht="31.2" x14ac:dyDescent="0.3">
      <c r="A42" s="40">
        <v>6249054</v>
      </c>
      <c r="B42" s="40">
        <v>43514548</v>
      </c>
      <c r="C42" s="40">
        <v>69</v>
      </c>
      <c r="D42" s="68" t="str">
        <f t="shared" si="0"/>
        <v>65+</v>
      </c>
      <c r="E42" s="22" t="s">
        <v>31</v>
      </c>
      <c r="F42" s="15" t="str">
        <f>VLOOKUP(E42,Providers!$A$2:$B$26,2,0)</f>
        <v>Surgery</v>
      </c>
      <c r="G42" s="15" t="s">
        <v>7</v>
      </c>
      <c r="H42" s="40" t="s">
        <v>5</v>
      </c>
      <c r="I42" s="54">
        <v>44477</v>
      </c>
      <c r="J42" s="40" t="s">
        <v>96</v>
      </c>
      <c r="K42" s="15" t="s">
        <v>46</v>
      </c>
      <c r="L42" s="115" t="s">
        <v>462</v>
      </c>
      <c r="M42" s="61">
        <f t="shared" si="7"/>
        <v>3</v>
      </c>
      <c r="N42" s="50" t="str">
        <f t="shared" si="1"/>
        <v>No Prior</v>
      </c>
      <c r="O42" s="54"/>
      <c r="P42" s="60"/>
      <c r="Q42" s="32">
        <f t="shared" si="2"/>
        <v>44477.853472222225</v>
      </c>
      <c r="R42" s="33">
        <f t="shared" si="3"/>
        <v>0</v>
      </c>
      <c r="S42" s="30"/>
      <c r="T42" s="119">
        <f t="shared" si="4"/>
        <v>0</v>
      </c>
      <c r="U42" s="38" t="str">
        <f t="shared" si="5"/>
        <v/>
      </c>
      <c r="V42" s="40" t="s">
        <v>477</v>
      </c>
      <c r="X42" s="3"/>
      <c r="Y42" s="71"/>
      <c r="Z42" s="74"/>
    </row>
    <row r="43" spans="1:26" ht="15.6" x14ac:dyDescent="0.3">
      <c r="A43" s="40">
        <v>6365541</v>
      </c>
      <c r="B43" s="40">
        <v>40161779</v>
      </c>
      <c r="C43" s="40">
        <v>50</v>
      </c>
      <c r="D43" s="68" t="str">
        <f t="shared" si="0"/>
        <v>41-64</v>
      </c>
      <c r="E43" s="22" t="s">
        <v>31</v>
      </c>
      <c r="F43" s="15" t="str">
        <f>VLOOKUP(E43,Providers!$A$2:$B$26,2,0)</f>
        <v>Surgery</v>
      </c>
      <c r="G43" s="15" t="s">
        <v>7</v>
      </c>
      <c r="H43" s="40" t="s">
        <v>5</v>
      </c>
      <c r="I43" s="54">
        <v>44396</v>
      </c>
      <c r="J43" s="40" t="s">
        <v>97</v>
      </c>
      <c r="K43" s="15" t="s">
        <v>46</v>
      </c>
      <c r="L43" s="115" t="s">
        <v>52</v>
      </c>
      <c r="M43" s="61">
        <f t="shared" si="7"/>
        <v>9</v>
      </c>
      <c r="N43" s="50" t="str">
        <f t="shared" si="1"/>
        <v xml:space="preserve">Fentanyl </v>
      </c>
      <c r="O43" s="54">
        <v>44396</v>
      </c>
      <c r="P43" s="60">
        <v>0.16300925925925927</v>
      </c>
      <c r="Q43" s="32">
        <f t="shared" si="2"/>
        <v>44396.006041666667</v>
      </c>
      <c r="R43" s="33">
        <f t="shared" si="3"/>
        <v>44396.16300925926</v>
      </c>
      <c r="S43" s="30"/>
      <c r="T43" s="119">
        <f t="shared" si="4"/>
        <v>0</v>
      </c>
      <c r="U43" s="38" t="str">
        <f t="shared" si="5"/>
        <v/>
      </c>
      <c r="V43" s="40" t="s">
        <v>477</v>
      </c>
    </row>
    <row r="44" spans="1:26" ht="15.6" x14ac:dyDescent="0.3">
      <c r="A44" s="40">
        <v>1473874</v>
      </c>
      <c r="B44" s="40">
        <v>40165028</v>
      </c>
      <c r="C44" s="40">
        <v>39</v>
      </c>
      <c r="D44" s="68" t="str">
        <f t="shared" si="0"/>
        <v>&lt;40</v>
      </c>
      <c r="E44" s="22" t="s">
        <v>31</v>
      </c>
      <c r="F44" s="15" t="str">
        <f>VLOOKUP(E44,Providers!$A$2:$B$26,2,0)</f>
        <v>Surgery</v>
      </c>
      <c r="G44" s="15" t="s">
        <v>7</v>
      </c>
      <c r="H44" s="40" t="s">
        <v>5</v>
      </c>
      <c r="I44" s="54">
        <v>44558</v>
      </c>
      <c r="J44" s="40" t="s">
        <v>98</v>
      </c>
      <c r="K44" s="15" t="s">
        <v>473</v>
      </c>
      <c r="L44" s="115" t="s">
        <v>54</v>
      </c>
      <c r="M44" s="61">
        <f t="shared" si="7"/>
        <v>9</v>
      </c>
      <c r="N44" s="50" t="str">
        <f t="shared" si="1"/>
        <v xml:space="preserve">Morphine </v>
      </c>
      <c r="O44" s="54">
        <v>44558</v>
      </c>
      <c r="P44" s="60">
        <v>6.519675925925926E-2</v>
      </c>
      <c r="Q44" s="32">
        <f t="shared" si="2"/>
        <v>44558.138518518521</v>
      </c>
      <c r="R44" s="33">
        <f t="shared" si="3"/>
        <v>44558.065196759257</v>
      </c>
      <c r="S44" s="30">
        <f t="shared" si="8"/>
        <v>7.332175926421769E-2</v>
      </c>
      <c r="T44" s="119">
        <f t="shared" si="4"/>
        <v>7.332175926421769E-2</v>
      </c>
      <c r="U44" s="38" t="str">
        <f t="shared" si="5"/>
        <v>0-3 HRS</v>
      </c>
      <c r="V44" s="40" t="s">
        <v>477</v>
      </c>
    </row>
    <row r="45" spans="1:26" ht="15.6" x14ac:dyDescent="0.3">
      <c r="A45" s="40">
        <v>1898233</v>
      </c>
      <c r="B45" s="40">
        <v>45405969</v>
      </c>
      <c r="C45" s="40">
        <v>29</v>
      </c>
      <c r="D45" s="68" t="str">
        <f t="shared" si="0"/>
        <v>&lt;40</v>
      </c>
      <c r="E45" s="22" t="s">
        <v>22</v>
      </c>
      <c r="F45" s="15" t="str">
        <f>VLOOKUP(E45,Providers!$A$2:$B$26,2,0)</f>
        <v>Surgery</v>
      </c>
      <c r="G45" s="15" t="s">
        <v>7</v>
      </c>
      <c r="H45" s="40" t="s">
        <v>5</v>
      </c>
      <c r="I45" s="54">
        <v>44473</v>
      </c>
      <c r="J45" s="40" t="s">
        <v>99</v>
      </c>
      <c r="K45" s="15" t="s">
        <v>472</v>
      </c>
      <c r="L45" s="115" t="s">
        <v>54</v>
      </c>
      <c r="M45" s="61">
        <f t="shared" si="7"/>
        <v>9</v>
      </c>
      <c r="N45" s="50" t="str">
        <f t="shared" si="1"/>
        <v xml:space="preserve">Morphine </v>
      </c>
      <c r="O45" s="54">
        <v>44472</v>
      </c>
      <c r="P45" s="60">
        <v>0.9409143518518519</v>
      </c>
      <c r="Q45" s="32">
        <f t="shared" si="2"/>
        <v>44473.019282407404</v>
      </c>
      <c r="R45" s="33">
        <f t="shared" si="3"/>
        <v>44472.94091435185</v>
      </c>
      <c r="S45" s="30">
        <f t="shared" si="8"/>
        <v>7.8368055554165039E-2</v>
      </c>
      <c r="T45" s="119">
        <f t="shared" si="4"/>
        <v>7.8368055554165039E-2</v>
      </c>
      <c r="U45" s="38" t="str">
        <f t="shared" si="5"/>
        <v>0-3 HRS</v>
      </c>
      <c r="V45" s="40" t="s">
        <v>477</v>
      </c>
    </row>
    <row r="46" spans="1:26" ht="15.6" x14ac:dyDescent="0.3">
      <c r="A46" s="40">
        <v>1322085</v>
      </c>
      <c r="B46" s="40">
        <v>43947675</v>
      </c>
      <c r="C46" s="40">
        <v>100</v>
      </c>
      <c r="D46" s="68" t="str">
        <f t="shared" si="0"/>
        <v>65+</v>
      </c>
      <c r="E46" s="22" t="s">
        <v>23</v>
      </c>
      <c r="F46" s="15" t="str">
        <f>VLOOKUP(E46,Providers!$A$2:$B$26,2,0)</f>
        <v>Oncology</v>
      </c>
      <c r="G46" s="15" t="s">
        <v>7</v>
      </c>
      <c r="H46" s="40" t="s">
        <v>5</v>
      </c>
      <c r="I46" s="54">
        <v>44339</v>
      </c>
      <c r="J46" s="40" t="s">
        <v>100</v>
      </c>
      <c r="K46" s="15" t="s">
        <v>475</v>
      </c>
      <c r="L46" s="115" t="s">
        <v>54</v>
      </c>
      <c r="M46" s="61">
        <f t="shared" si="7"/>
        <v>9</v>
      </c>
      <c r="N46" s="50" t="str">
        <f t="shared" si="1"/>
        <v xml:space="preserve">Morphine </v>
      </c>
      <c r="O46" s="54">
        <v>44339</v>
      </c>
      <c r="P46" s="60">
        <v>0.30068287037037034</v>
      </c>
      <c r="Q46" s="32">
        <f t="shared" si="2"/>
        <v>44339.361527777779</v>
      </c>
      <c r="R46" s="33">
        <f t="shared" si="3"/>
        <v>44339.300682870373</v>
      </c>
      <c r="S46" s="30">
        <f t="shared" si="8"/>
        <v>6.0844907406135462E-2</v>
      </c>
      <c r="T46" s="119">
        <f t="shared" si="4"/>
        <v>6.0844907406135462E-2</v>
      </c>
      <c r="U46" s="38" t="str">
        <f t="shared" si="5"/>
        <v>0-3 HRS</v>
      </c>
      <c r="V46" s="40" t="s">
        <v>478</v>
      </c>
    </row>
    <row r="47" spans="1:26" ht="15.6" x14ac:dyDescent="0.3">
      <c r="A47" s="40">
        <v>3102181</v>
      </c>
      <c r="B47" s="40">
        <v>40839638</v>
      </c>
      <c r="C47" s="40">
        <v>78</v>
      </c>
      <c r="D47" s="68" t="str">
        <f t="shared" si="0"/>
        <v>65+</v>
      </c>
      <c r="E47" s="22" t="s">
        <v>31</v>
      </c>
      <c r="F47" s="15" t="str">
        <f>VLOOKUP(E47,Providers!$A$2:$B$26,2,0)</f>
        <v>Surgery</v>
      </c>
      <c r="G47" s="15" t="s">
        <v>7</v>
      </c>
      <c r="H47" s="40" t="s">
        <v>5</v>
      </c>
      <c r="I47" s="54">
        <v>44348</v>
      </c>
      <c r="J47" s="40" t="s">
        <v>101</v>
      </c>
      <c r="K47" s="15" t="s">
        <v>46</v>
      </c>
      <c r="L47" s="115" t="s">
        <v>15</v>
      </c>
      <c r="M47" s="61">
        <f t="shared" si="7"/>
        <v>9</v>
      </c>
      <c r="N47" s="50" t="str">
        <f t="shared" si="1"/>
        <v xml:space="preserve">Fentanyl </v>
      </c>
      <c r="O47" s="54">
        <v>44348</v>
      </c>
      <c r="P47" s="60">
        <v>0.17424768518518519</v>
      </c>
      <c r="Q47" s="32">
        <f t="shared" si="2"/>
        <v>44348.38354166667</v>
      </c>
      <c r="R47" s="33">
        <f t="shared" si="3"/>
        <v>44348.174247685187</v>
      </c>
      <c r="S47" s="30">
        <f t="shared" si="8"/>
        <v>0.20929398148291511</v>
      </c>
      <c r="T47" s="119">
        <f t="shared" si="4"/>
        <v>0.20929398148291511</v>
      </c>
      <c r="U47" s="38" t="str">
        <f t="shared" si="5"/>
        <v>3-6 HRS</v>
      </c>
      <c r="V47" s="40" t="s">
        <v>477</v>
      </c>
    </row>
    <row r="48" spans="1:26" ht="15.6" x14ac:dyDescent="0.3">
      <c r="A48" s="40">
        <v>5909468</v>
      </c>
      <c r="B48" s="40">
        <v>44961023</v>
      </c>
      <c r="C48" s="40">
        <v>79</v>
      </c>
      <c r="D48" s="68" t="str">
        <f t="shared" si="0"/>
        <v>65+</v>
      </c>
      <c r="E48" s="22" t="s">
        <v>51</v>
      </c>
      <c r="F48" s="15" t="str">
        <f>VLOOKUP(E48,Providers!$A$2:$B$26,2,0)</f>
        <v>Critical Care</v>
      </c>
      <c r="G48" s="15" t="s">
        <v>7</v>
      </c>
      <c r="H48" s="40" t="s">
        <v>5</v>
      </c>
      <c r="I48" s="54">
        <v>44541</v>
      </c>
      <c r="J48" s="40" t="s">
        <v>102</v>
      </c>
      <c r="K48" s="15" t="s">
        <v>464</v>
      </c>
      <c r="L48" s="115" t="s">
        <v>52</v>
      </c>
      <c r="M48" s="61">
        <f t="shared" si="7"/>
        <v>9</v>
      </c>
      <c r="N48" s="50" t="str">
        <f t="shared" si="1"/>
        <v xml:space="preserve">Fentanyl </v>
      </c>
      <c r="O48" s="54">
        <v>44541</v>
      </c>
      <c r="P48" s="60">
        <v>6.7268518518518505E-2</v>
      </c>
      <c r="Q48" s="32">
        <f t="shared" si="2"/>
        <v>44541.339884259258</v>
      </c>
      <c r="R48" s="33">
        <f t="shared" si="3"/>
        <v>44541.06726851852</v>
      </c>
      <c r="S48" s="30">
        <f t="shared" si="8"/>
        <v>0.27261574073781958</v>
      </c>
      <c r="T48" s="119">
        <f t="shared" si="4"/>
        <v>0.27261574073781958</v>
      </c>
      <c r="U48" s="38" t="str">
        <f t="shared" si="5"/>
        <v>6-9 HRS</v>
      </c>
      <c r="V48" s="40" t="s">
        <v>478</v>
      </c>
    </row>
    <row r="49" spans="1:26" ht="15.6" x14ac:dyDescent="0.3">
      <c r="A49" s="40">
        <v>4166045</v>
      </c>
      <c r="B49" s="40">
        <v>46205691</v>
      </c>
      <c r="C49" s="40">
        <v>47</v>
      </c>
      <c r="D49" s="68" t="str">
        <f t="shared" si="0"/>
        <v>41-64</v>
      </c>
      <c r="E49" s="22" t="s">
        <v>37</v>
      </c>
      <c r="F49" s="15" t="str">
        <f>VLOOKUP(E49,Providers!$A$2:$B$26,2,0)</f>
        <v>Critical Care</v>
      </c>
      <c r="G49" s="15" t="s">
        <v>7</v>
      </c>
      <c r="H49" s="40" t="s">
        <v>5</v>
      </c>
      <c r="I49" s="54">
        <v>44527</v>
      </c>
      <c r="J49" s="40" t="s">
        <v>103</v>
      </c>
      <c r="K49" s="15" t="s">
        <v>470</v>
      </c>
      <c r="L49" s="115" t="s">
        <v>55</v>
      </c>
      <c r="M49" s="61">
        <f t="shared" si="7"/>
        <v>9</v>
      </c>
      <c r="N49" s="50" t="str">
        <f t="shared" si="1"/>
        <v xml:space="preserve">Morphine </v>
      </c>
      <c r="O49" s="54">
        <v>44527</v>
      </c>
      <c r="P49" s="60">
        <v>0.3832638888888889</v>
      </c>
      <c r="Q49" s="32">
        <f t="shared" si="2"/>
        <v>44527.488761574074</v>
      </c>
      <c r="R49" s="33">
        <f t="shared" si="3"/>
        <v>44527.383263888885</v>
      </c>
      <c r="S49" s="30">
        <f t="shared" si="8"/>
        <v>0.10549768518831115</v>
      </c>
      <c r="T49" s="119">
        <f t="shared" si="4"/>
        <v>0.10549768518831115</v>
      </c>
      <c r="U49" s="38" t="str">
        <f t="shared" si="5"/>
        <v>0-3 HRS</v>
      </c>
      <c r="V49" s="40" t="s">
        <v>477</v>
      </c>
    </row>
    <row r="50" spans="1:26" s="12" customFormat="1" ht="31.2" x14ac:dyDescent="0.3">
      <c r="A50" s="40">
        <v>6473991</v>
      </c>
      <c r="B50" s="40">
        <v>43767438</v>
      </c>
      <c r="C50" s="40">
        <v>42</v>
      </c>
      <c r="D50" s="68" t="str">
        <f t="shared" si="0"/>
        <v>41-64</v>
      </c>
      <c r="E50" s="22" t="s">
        <v>23</v>
      </c>
      <c r="F50" s="15" t="str">
        <f>VLOOKUP(E50,Providers!$A$2:$B$26,2,0)</f>
        <v>Oncology</v>
      </c>
      <c r="G50" s="15" t="s">
        <v>7</v>
      </c>
      <c r="H50" s="40" t="s">
        <v>5</v>
      </c>
      <c r="I50" s="54">
        <v>44375</v>
      </c>
      <c r="J50" s="40" t="s">
        <v>104</v>
      </c>
      <c r="K50" s="15" t="s">
        <v>475</v>
      </c>
      <c r="L50" s="115" t="s">
        <v>16</v>
      </c>
      <c r="M50" s="61">
        <f t="shared" si="7"/>
        <v>10</v>
      </c>
      <c r="N50" s="50" t="str">
        <f t="shared" si="1"/>
        <v xml:space="preserve">OxyCODONE </v>
      </c>
      <c r="O50" s="54">
        <v>44373</v>
      </c>
      <c r="P50" s="60">
        <v>0.24968750000000001</v>
      </c>
      <c r="Q50" s="32">
        <f t="shared" si="2"/>
        <v>44375.311284722222</v>
      </c>
      <c r="R50" s="33">
        <f t="shared" si="3"/>
        <v>44373.2496875</v>
      </c>
      <c r="S50" s="30">
        <f t="shared" si="8"/>
        <v>2.0615972222221899</v>
      </c>
      <c r="T50" s="119">
        <f t="shared" si="4"/>
        <v>2.0615972222221899</v>
      </c>
      <c r="U50" s="38" t="str">
        <f t="shared" si="5"/>
        <v>12+ HRS</v>
      </c>
      <c r="V50" s="40" t="s">
        <v>478</v>
      </c>
      <c r="X50" s="3"/>
      <c r="Y50" s="73"/>
      <c r="Z50" s="76"/>
    </row>
    <row r="51" spans="1:26" s="13" customFormat="1" ht="31.2" x14ac:dyDescent="0.3">
      <c r="A51" s="40">
        <v>1053727</v>
      </c>
      <c r="B51" s="40">
        <v>40352039</v>
      </c>
      <c r="C51" s="40">
        <v>72</v>
      </c>
      <c r="D51" s="68" t="str">
        <f t="shared" si="0"/>
        <v>65+</v>
      </c>
      <c r="E51" s="22" t="s">
        <v>29</v>
      </c>
      <c r="F51" s="15" t="str">
        <f>VLOOKUP(E51,Providers!$A$2:$B$26,2,0)</f>
        <v>Emergency Department</v>
      </c>
      <c r="G51" s="15" t="s">
        <v>7</v>
      </c>
      <c r="H51" s="40" t="s">
        <v>5</v>
      </c>
      <c r="I51" s="54">
        <v>44298</v>
      </c>
      <c r="J51" s="40" t="s">
        <v>105</v>
      </c>
      <c r="K51" s="15" t="s">
        <v>463</v>
      </c>
      <c r="L51" s="115" t="s">
        <v>462</v>
      </c>
      <c r="M51" s="61">
        <f t="shared" si="7"/>
        <v>3</v>
      </c>
      <c r="N51" s="50" t="str">
        <f t="shared" si="1"/>
        <v>No Prior</v>
      </c>
      <c r="O51" s="54"/>
      <c r="P51" s="60"/>
      <c r="Q51" s="32">
        <f t="shared" si="2"/>
        <v>44298.900150462963</v>
      </c>
      <c r="R51" s="33">
        <f t="shared" si="3"/>
        <v>0</v>
      </c>
      <c r="S51" s="30"/>
      <c r="T51" s="119">
        <f t="shared" si="4"/>
        <v>0</v>
      </c>
      <c r="U51" s="38" t="str">
        <f t="shared" si="5"/>
        <v/>
      </c>
      <c r="V51" s="40" t="s">
        <v>477</v>
      </c>
      <c r="X51" s="3"/>
      <c r="Y51" s="71"/>
      <c r="Z51" s="74"/>
    </row>
    <row r="52" spans="1:26" ht="15.6" x14ac:dyDescent="0.3">
      <c r="A52" s="40">
        <v>2254590</v>
      </c>
      <c r="B52" s="40">
        <v>44957164</v>
      </c>
      <c r="C52" s="40">
        <v>17</v>
      </c>
      <c r="D52" s="68" t="str">
        <f t="shared" si="0"/>
        <v>&lt;40</v>
      </c>
      <c r="E52" s="22" t="s">
        <v>22</v>
      </c>
      <c r="F52" s="15" t="str">
        <f>VLOOKUP(E52,Providers!$A$2:$B$26,2,0)</f>
        <v>Surgery</v>
      </c>
      <c r="G52" s="15" t="s">
        <v>7</v>
      </c>
      <c r="H52" s="40" t="s">
        <v>5</v>
      </c>
      <c r="I52" s="54">
        <v>44304</v>
      </c>
      <c r="J52" s="40" t="s">
        <v>106</v>
      </c>
      <c r="K52" s="15" t="s">
        <v>468</v>
      </c>
      <c r="L52" s="115" t="s">
        <v>461</v>
      </c>
      <c r="M52" s="61">
        <f t="shared" si="7"/>
        <v>14</v>
      </c>
      <c r="N52" s="50" t="str">
        <f t="shared" si="1"/>
        <v xml:space="preserve">Hydromorphone </v>
      </c>
      <c r="O52" s="54">
        <v>44304</v>
      </c>
      <c r="P52" s="60">
        <v>2.7858796296296395E-2</v>
      </c>
      <c r="Q52" s="32">
        <f t="shared" si="2"/>
        <v>44304.886342592596</v>
      </c>
      <c r="R52" s="33">
        <f t="shared" si="3"/>
        <v>44304.027858796297</v>
      </c>
      <c r="S52" s="30">
        <f t="shared" si="8"/>
        <v>0.85848379629896954</v>
      </c>
      <c r="T52" s="119">
        <f t="shared" si="4"/>
        <v>0.85848379629896954</v>
      </c>
      <c r="U52" s="38" t="str">
        <f t="shared" si="5"/>
        <v>12+ HRS</v>
      </c>
      <c r="V52" s="40" t="s">
        <v>477</v>
      </c>
    </row>
    <row r="53" spans="1:26" ht="31.2" x14ac:dyDescent="0.3">
      <c r="A53" s="40">
        <v>7970306</v>
      </c>
      <c r="B53" s="40">
        <v>46818922</v>
      </c>
      <c r="C53" s="40">
        <v>26</v>
      </c>
      <c r="D53" s="68" t="str">
        <f t="shared" si="0"/>
        <v>&lt;40</v>
      </c>
      <c r="E53" s="22" t="s">
        <v>29</v>
      </c>
      <c r="F53" s="15" t="str">
        <f>VLOOKUP(E53,Providers!$A$2:$B$26,2,0)</f>
        <v>Emergency Department</v>
      </c>
      <c r="G53" s="15" t="s">
        <v>7</v>
      </c>
      <c r="H53" s="40" t="s">
        <v>5</v>
      </c>
      <c r="I53" s="54">
        <v>44374</v>
      </c>
      <c r="J53" s="40" t="s">
        <v>107</v>
      </c>
      <c r="K53" s="15" t="s">
        <v>473</v>
      </c>
      <c r="L53" s="115" t="s">
        <v>458</v>
      </c>
      <c r="M53" s="61">
        <f t="shared" si="7"/>
        <v>10</v>
      </c>
      <c r="N53" s="50" t="str">
        <f t="shared" si="1"/>
        <v xml:space="preserve">OxyCODONE </v>
      </c>
      <c r="O53" s="54">
        <v>44374</v>
      </c>
      <c r="P53" s="60">
        <v>9.3530092592592595E-2</v>
      </c>
      <c r="Q53" s="32">
        <f t="shared" si="2"/>
        <v>44374.693553240744</v>
      </c>
      <c r="R53" s="33">
        <f t="shared" si="3"/>
        <v>44374.093530092592</v>
      </c>
      <c r="S53" s="30">
        <f t="shared" si="8"/>
        <v>0.60002314815210411</v>
      </c>
      <c r="T53" s="119">
        <f t="shared" si="4"/>
        <v>0.60002314815210411</v>
      </c>
      <c r="U53" s="38" t="str">
        <f t="shared" si="5"/>
        <v>12+ HRS</v>
      </c>
      <c r="V53" s="40" t="s">
        <v>477</v>
      </c>
    </row>
    <row r="54" spans="1:26" s="13" customFormat="1" ht="31.2" x14ac:dyDescent="0.3">
      <c r="A54" s="40">
        <v>8195495</v>
      </c>
      <c r="B54" s="40">
        <v>46684775</v>
      </c>
      <c r="C54" s="40">
        <v>17</v>
      </c>
      <c r="D54" s="68" t="str">
        <f t="shared" si="0"/>
        <v>&lt;40</v>
      </c>
      <c r="E54" s="22" t="s">
        <v>29</v>
      </c>
      <c r="F54" s="15" t="str">
        <f>VLOOKUP(E54,Providers!$A$2:$B$26,2,0)</f>
        <v>Emergency Department</v>
      </c>
      <c r="G54" s="15" t="s">
        <v>7</v>
      </c>
      <c r="H54" s="40" t="s">
        <v>5</v>
      </c>
      <c r="I54" s="54">
        <v>44368</v>
      </c>
      <c r="J54" s="40" t="s">
        <v>108</v>
      </c>
      <c r="K54" s="15" t="s">
        <v>468</v>
      </c>
      <c r="L54" s="115" t="s">
        <v>462</v>
      </c>
      <c r="M54" s="61">
        <f t="shared" si="7"/>
        <v>3</v>
      </c>
      <c r="N54" s="50" t="str">
        <f t="shared" si="1"/>
        <v>No Prior</v>
      </c>
      <c r="O54" s="54"/>
      <c r="P54" s="60"/>
      <c r="Q54" s="32">
        <f t="shared" si="2"/>
        <v>44368.796527777777</v>
      </c>
      <c r="R54" s="33">
        <f t="shared" si="3"/>
        <v>0</v>
      </c>
      <c r="S54" s="30"/>
      <c r="T54" s="119">
        <f t="shared" si="4"/>
        <v>0</v>
      </c>
      <c r="U54" s="38" t="str">
        <f t="shared" si="5"/>
        <v/>
      </c>
      <c r="V54" s="40" t="s">
        <v>477</v>
      </c>
      <c r="X54" s="3"/>
      <c r="Y54" s="71"/>
      <c r="Z54" s="74"/>
    </row>
    <row r="55" spans="1:26" ht="15.6" x14ac:dyDescent="0.3">
      <c r="A55" s="40">
        <v>5692669</v>
      </c>
      <c r="B55" s="40">
        <v>43696058</v>
      </c>
      <c r="C55" s="40">
        <v>82</v>
      </c>
      <c r="D55" s="68" t="str">
        <f t="shared" si="0"/>
        <v>65+</v>
      </c>
      <c r="E55" s="22" t="s">
        <v>26</v>
      </c>
      <c r="F55" s="15" t="str">
        <f>VLOOKUP(E55,Providers!$A$2:$B$26,2,0)</f>
        <v>Cardiology</v>
      </c>
      <c r="G55" s="15" t="s">
        <v>7</v>
      </c>
      <c r="H55" s="40" t="s">
        <v>5</v>
      </c>
      <c r="I55" s="54">
        <v>44410</v>
      </c>
      <c r="J55" s="40" t="s">
        <v>109</v>
      </c>
      <c r="K55" s="15" t="s">
        <v>46</v>
      </c>
      <c r="L55" s="115" t="s">
        <v>56</v>
      </c>
      <c r="M55" s="61">
        <f t="shared" si="7"/>
        <v>9</v>
      </c>
      <c r="N55" s="50" t="str">
        <f t="shared" si="1"/>
        <v xml:space="preserve">Fentanyl </v>
      </c>
      <c r="O55" s="54">
        <v>44410</v>
      </c>
      <c r="P55" s="60">
        <v>0.480798611111111</v>
      </c>
      <c r="Q55" s="32">
        <f t="shared" si="2"/>
        <v>44410.732766203706</v>
      </c>
      <c r="R55" s="33">
        <f t="shared" si="3"/>
        <v>44410.480798611112</v>
      </c>
      <c r="S55" s="30">
        <f t="shared" si="8"/>
        <v>0.25196759259415558</v>
      </c>
      <c r="T55" s="119">
        <f t="shared" si="4"/>
        <v>0.25196759259415558</v>
      </c>
      <c r="U55" s="38" t="str">
        <f t="shared" si="5"/>
        <v>6-9 HRS</v>
      </c>
      <c r="V55" s="40" t="s">
        <v>477</v>
      </c>
    </row>
    <row r="56" spans="1:26" ht="15.6" x14ac:dyDescent="0.3">
      <c r="A56" s="40">
        <v>3240680</v>
      </c>
      <c r="B56" s="40">
        <v>43871526</v>
      </c>
      <c r="C56" s="40">
        <v>91</v>
      </c>
      <c r="D56" s="68" t="str">
        <f t="shared" si="0"/>
        <v>65+</v>
      </c>
      <c r="E56" s="22" t="s">
        <v>22</v>
      </c>
      <c r="F56" s="15" t="str">
        <f>VLOOKUP(E56,Providers!$A$2:$B$26,2,0)</f>
        <v>Surgery</v>
      </c>
      <c r="G56" s="15" t="s">
        <v>7</v>
      </c>
      <c r="H56" s="40" t="s">
        <v>5</v>
      </c>
      <c r="I56" s="54">
        <v>44249</v>
      </c>
      <c r="J56" s="40" t="s">
        <v>110</v>
      </c>
      <c r="K56" s="15" t="s">
        <v>473</v>
      </c>
      <c r="L56" s="115" t="s">
        <v>52</v>
      </c>
      <c r="M56" s="61">
        <f t="shared" si="7"/>
        <v>9</v>
      </c>
      <c r="N56" s="50" t="str">
        <f t="shared" si="1"/>
        <v xml:space="preserve">Fentanyl </v>
      </c>
      <c r="O56" s="54">
        <v>44249</v>
      </c>
      <c r="P56" s="60">
        <v>0.33186342592592594</v>
      </c>
      <c r="Q56" s="32">
        <f t="shared" si="2"/>
        <v>44249.40730324074</v>
      </c>
      <c r="R56" s="33">
        <f t="shared" si="3"/>
        <v>44249.331863425927</v>
      </c>
      <c r="S56" s="30">
        <f t="shared" si="8"/>
        <v>7.5439814812853001E-2</v>
      </c>
      <c r="T56" s="119">
        <f t="shared" si="4"/>
        <v>7.5439814812853001E-2</v>
      </c>
      <c r="U56" s="38" t="str">
        <f t="shared" si="5"/>
        <v>0-3 HRS</v>
      </c>
      <c r="V56" s="40" t="s">
        <v>478</v>
      </c>
    </row>
    <row r="57" spans="1:26" ht="15.6" x14ac:dyDescent="0.3">
      <c r="A57" s="40">
        <v>1282453</v>
      </c>
      <c r="B57" s="40">
        <v>45253671</v>
      </c>
      <c r="C57" s="40">
        <v>70</v>
      </c>
      <c r="D57" s="68" t="str">
        <f t="shared" si="0"/>
        <v>65+</v>
      </c>
      <c r="E57" s="22" t="s">
        <v>51</v>
      </c>
      <c r="F57" s="15" t="str">
        <f>VLOOKUP(E57,Providers!$A$2:$B$26,2,0)</f>
        <v>Critical Care</v>
      </c>
      <c r="G57" s="15" t="s">
        <v>7</v>
      </c>
      <c r="H57" s="40" t="s">
        <v>5</v>
      </c>
      <c r="I57" s="54">
        <v>44267</v>
      </c>
      <c r="J57" s="40" t="s">
        <v>111</v>
      </c>
      <c r="K57" s="15" t="s">
        <v>46</v>
      </c>
      <c r="L57" s="115" t="s">
        <v>52</v>
      </c>
      <c r="M57" s="61">
        <f t="shared" si="7"/>
        <v>9</v>
      </c>
      <c r="N57" s="50" t="str">
        <f t="shared" si="1"/>
        <v xml:space="preserve">Fentanyl </v>
      </c>
      <c r="O57" s="54">
        <v>44267</v>
      </c>
      <c r="P57" s="60">
        <v>0.10106481481481482</v>
      </c>
      <c r="Q57" s="32">
        <f t="shared" si="2"/>
        <v>44267.207037037035</v>
      </c>
      <c r="R57" s="33">
        <f t="shared" si="3"/>
        <v>44267.101064814815</v>
      </c>
      <c r="S57" s="30">
        <f t="shared" si="8"/>
        <v>0.10597222221986158</v>
      </c>
      <c r="T57" s="119">
        <f t="shared" si="4"/>
        <v>0.10597222221986158</v>
      </c>
      <c r="U57" s="38" t="str">
        <f t="shared" si="5"/>
        <v>0-3 HRS</v>
      </c>
      <c r="V57" s="40" t="s">
        <v>478</v>
      </c>
    </row>
    <row r="58" spans="1:26" ht="15.6" x14ac:dyDescent="0.3">
      <c r="A58" s="40">
        <v>1440687</v>
      </c>
      <c r="B58" s="40">
        <v>42091665</v>
      </c>
      <c r="C58" s="40">
        <v>56</v>
      </c>
      <c r="D58" s="68" t="str">
        <f t="shared" si="0"/>
        <v>41-64</v>
      </c>
      <c r="E58" s="22" t="s">
        <v>19</v>
      </c>
      <c r="F58" s="15" t="str">
        <f>VLOOKUP(E58,Providers!$A$2:$B$26,2,0)</f>
        <v>Emergency Department</v>
      </c>
      <c r="G58" s="15" t="s">
        <v>7</v>
      </c>
      <c r="H58" s="40" t="s">
        <v>5</v>
      </c>
      <c r="I58" s="54">
        <v>44199</v>
      </c>
      <c r="J58" s="40" t="s">
        <v>112</v>
      </c>
      <c r="K58" s="15" t="s">
        <v>473</v>
      </c>
      <c r="L58" s="115" t="s">
        <v>56</v>
      </c>
      <c r="M58" s="61">
        <f t="shared" si="7"/>
        <v>9</v>
      </c>
      <c r="N58" s="50" t="str">
        <f t="shared" si="1"/>
        <v xml:space="preserve">Fentanyl </v>
      </c>
      <c r="O58" s="54">
        <v>44199</v>
      </c>
      <c r="P58" s="60">
        <v>0.62245370370370368</v>
      </c>
      <c r="Q58" s="32">
        <f t="shared" si="2"/>
        <v>44199.679363425923</v>
      </c>
      <c r="R58" s="33">
        <f t="shared" si="3"/>
        <v>44199.622453703705</v>
      </c>
      <c r="S58" s="30">
        <f t="shared" si="8"/>
        <v>5.690972221782431E-2</v>
      </c>
      <c r="T58" s="119">
        <f t="shared" si="4"/>
        <v>5.690972221782431E-2</v>
      </c>
      <c r="U58" s="38" t="str">
        <f t="shared" si="5"/>
        <v>0-3 HRS</v>
      </c>
      <c r="V58" s="40" t="s">
        <v>478</v>
      </c>
    </row>
    <row r="59" spans="1:26" s="12" customFormat="1" ht="15.6" x14ac:dyDescent="0.3">
      <c r="A59" s="40">
        <v>8329485</v>
      </c>
      <c r="B59" s="40">
        <v>41213971</v>
      </c>
      <c r="C59" s="40">
        <v>43</v>
      </c>
      <c r="D59" s="68" t="str">
        <f t="shared" si="0"/>
        <v>41-64</v>
      </c>
      <c r="E59" s="22" t="s">
        <v>37</v>
      </c>
      <c r="F59" s="15" t="str">
        <f>VLOOKUP(E59,Providers!$A$2:$B$26,2,0)</f>
        <v>Critical Care</v>
      </c>
      <c r="G59" s="15" t="s">
        <v>7</v>
      </c>
      <c r="H59" s="40" t="s">
        <v>5</v>
      </c>
      <c r="I59" s="54">
        <v>44414</v>
      </c>
      <c r="J59" s="40" t="s">
        <v>113</v>
      </c>
      <c r="K59" s="15" t="s">
        <v>465</v>
      </c>
      <c r="L59" s="115" t="s">
        <v>15</v>
      </c>
      <c r="M59" s="61">
        <f t="shared" si="7"/>
        <v>9</v>
      </c>
      <c r="N59" s="50" t="str">
        <f t="shared" si="1"/>
        <v xml:space="preserve">Fentanyl </v>
      </c>
      <c r="O59" s="54">
        <v>44249</v>
      </c>
      <c r="P59" s="60">
        <v>0.40833333333333338</v>
      </c>
      <c r="Q59" s="32">
        <f t="shared" si="2"/>
        <v>44414.254062499997</v>
      </c>
      <c r="R59" s="33">
        <f t="shared" si="3"/>
        <v>44249.408333333333</v>
      </c>
      <c r="S59" s="30"/>
      <c r="T59" s="119">
        <f t="shared" si="4"/>
        <v>0</v>
      </c>
      <c r="U59" s="38" t="str">
        <f t="shared" si="5"/>
        <v/>
      </c>
      <c r="V59" s="40" t="s">
        <v>477</v>
      </c>
      <c r="X59" s="3"/>
      <c r="Y59" s="73"/>
      <c r="Z59" s="76"/>
    </row>
    <row r="60" spans="1:26" ht="15.6" x14ac:dyDescent="0.3">
      <c r="A60" s="40">
        <v>7867330</v>
      </c>
      <c r="B60" s="40">
        <v>44235239</v>
      </c>
      <c r="C60" s="40">
        <v>64</v>
      </c>
      <c r="D60" s="68" t="str">
        <f t="shared" si="0"/>
        <v>41-64</v>
      </c>
      <c r="E60" s="22" t="s">
        <v>23</v>
      </c>
      <c r="F60" s="15" t="str">
        <f>VLOOKUP(E60,Providers!$A$2:$B$26,2,0)</f>
        <v>Oncology</v>
      </c>
      <c r="G60" s="15" t="s">
        <v>7</v>
      </c>
      <c r="H60" s="40" t="s">
        <v>5</v>
      </c>
      <c r="I60" s="54">
        <v>44241</v>
      </c>
      <c r="J60" s="40" t="s">
        <v>114</v>
      </c>
      <c r="K60" s="15" t="s">
        <v>470</v>
      </c>
      <c r="L60" s="115" t="s">
        <v>457</v>
      </c>
      <c r="M60" s="61">
        <f t="shared" si="7"/>
        <v>10</v>
      </c>
      <c r="N60" s="50" t="str">
        <f t="shared" si="1"/>
        <v xml:space="preserve">Methadone </v>
      </c>
      <c r="O60" s="54">
        <v>44241</v>
      </c>
      <c r="P60" s="60">
        <v>6.4166666666666664E-2</v>
      </c>
      <c r="Q60" s="32">
        <f t="shared" si="2"/>
        <v>44241.162789351853</v>
      </c>
      <c r="R60" s="33">
        <f t="shared" si="3"/>
        <v>44241.064166666663</v>
      </c>
      <c r="S60" s="30">
        <f t="shared" si="8"/>
        <v>9.8622685189184267E-2</v>
      </c>
      <c r="T60" s="119">
        <f t="shared" si="4"/>
        <v>9.8622685189184267E-2</v>
      </c>
      <c r="U60" s="38" t="str">
        <f t="shared" si="5"/>
        <v>0-3 HRS</v>
      </c>
      <c r="V60" s="40" t="s">
        <v>477</v>
      </c>
    </row>
    <row r="61" spans="1:26" ht="15.6" x14ac:dyDescent="0.3">
      <c r="A61" s="40">
        <v>6717594</v>
      </c>
      <c r="B61" s="40">
        <v>44009778</v>
      </c>
      <c r="C61" s="40">
        <v>76</v>
      </c>
      <c r="D61" s="68" t="str">
        <f t="shared" si="0"/>
        <v>65+</v>
      </c>
      <c r="E61" s="24" t="s">
        <v>49</v>
      </c>
      <c r="F61" s="15" t="str">
        <f>VLOOKUP(E61,Providers!$A$2:$B$26,2,0)</f>
        <v>Critical Care</v>
      </c>
      <c r="G61" s="15" t="s">
        <v>7</v>
      </c>
      <c r="H61" s="40" t="s">
        <v>5</v>
      </c>
      <c r="I61" s="54">
        <v>44488</v>
      </c>
      <c r="J61" s="40" t="s">
        <v>115</v>
      </c>
      <c r="K61" s="15" t="s">
        <v>475</v>
      </c>
      <c r="L61" s="115" t="s">
        <v>461</v>
      </c>
      <c r="M61" s="61">
        <f t="shared" si="7"/>
        <v>14</v>
      </c>
      <c r="N61" s="50" t="str">
        <f t="shared" si="1"/>
        <v xml:space="preserve">Hydromorphone </v>
      </c>
      <c r="O61" s="54">
        <v>44488</v>
      </c>
      <c r="P61" s="60">
        <v>0.41473379629629631</v>
      </c>
      <c r="Q61" s="32">
        <f t="shared" si="2"/>
        <v>44488.787442129629</v>
      </c>
      <c r="R61" s="33">
        <f t="shared" si="3"/>
        <v>44488.414733796293</v>
      </c>
      <c r="S61" s="30">
        <f t="shared" si="8"/>
        <v>0.37270833333604969</v>
      </c>
      <c r="T61" s="119">
        <f t="shared" si="4"/>
        <v>0.37270833333604969</v>
      </c>
      <c r="U61" s="38" t="str">
        <f t="shared" si="5"/>
        <v>6-9 HRS</v>
      </c>
      <c r="V61" s="40" t="s">
        <v>478</v>
      </c>
    </row>
    <row r="62" spans="1:26" ht="15.6" x14ac:dyDescent="0.3">
      <c r="A62" s="40">
        <v>4195433</v>
      </c>
      <c r="B62" s="40">
        <v>44325501</v>
      </c>
      <c r="C62" s="40">
        <v>53</v>
      </c>
      <c r="D62" s="68" t="str">
        <f t="shared" si="0"/>
        <v>41-64</v>
      </c>
      <c r="E62" s="22" t="s">
        <v>24</v>
      </c>
      <c r="F62" s="15" t="str">
        <f>VLOOKUP(E62,Providers!$A$2:$B$26,2,0)</f>
        <v>Emergency Department</v>
      </c>
      <c r="G62" s="15" t="s">
        <v>7</v>
      </c>
      <c r="H62" s="40" t="s">
        <v>5</v>
      </c>
      <c r="I62" s="54">
        <v>44418</v>
      </c>
      <c r="J62" s="40" t="s">
        <v>116</v>
      </c>
      <c r="K62" s="15" t="s">
        <v>474</v>
      </c>
      <c r="L62" s="115" t="s">
        <v>54</v>
      </c>
      <c r="M62" s="61">
        <f t="shared" si="7"/>
        <v>9</v>
      </c>
      <c r="N62" s="50" t="str">
        <f t="shared" si="1"/>
        <v xml:space="preserve">Morphine </v>
      </c>
      <c r="O62" s="54">
        <v>44418</v>
      </c>
      <c r="P62" s="60">
        <v>5.8703703703703702E-2</v>
      </c>
      <c r="Q62" s="32">
        <f t="shared" si="2"/>
        <v>44418.183344907404</v>
      </c>
      <c r="R62" s="33">
        <f t="shared" si="3"/>
        <v>44418.058703703704</v>
      </c>
      <c r="S62" s="30">
        <f t="shared" si="8"/>
        <v>0.12464120369986631</v>
      </c>
      <c r="T62" s="119">
        <f t="shared" si="4"/>
        <v>0.12464120369986631</v>
      </c>
      <c r="U62" s="38" t="str">
        <f t="shared" si="5"/>
        <v>0-3 HRS</v>
      </c>
      <c r="V62" s="40" t="s">
        <v>478</v>
      </c>
    </row>
    <row r="63" spans="1:26" ht="15.6" x14ac:dyDescent="0.3">
      <c r="A63" s="40">
        <v>8981994</v>
      </c>
      <c r="B63" s="40">
        <v>45534074</v>
      </c>
      <c r="C63" s="40">
        <v>67</v>
      </c>
      <c r="D63" s="68" t="str">
        <f t="shared" si="0"/>
        <v>65+</v>
      </c>
      <c r="E63" s="22" t="s">
        <v>38</v>
      </c>
      <c r="F63" s="15" t="str">
        <f>VLOOKUP(E63,Providers!$A$2:$B$26,2,0)</f>
        <v>Oncology</v>
      </c>
      <c r="G63" s="15" t="s">
        <v>7</v>
      </c>
      <c r="H63" s="40" t="s">
        <v>5</v>
      </c>
      <c r="I63" s="54">
        <v>44377</v>
      </c>
      <c r="J63" s="40" t="s">
        <v>117</v>
      </c>
      <c r="K63" s="15" t="s">
        <v>475</v>
      </c>
      <c r="L63" s="115" t="s">
        <v>53</v>
      </c>
      <c r="M63" s="61">
        <f t="shared" si="7"/>
        <v>9</v>
      </c>
      <c r="N63" s="50" t="str">
        <f t="shared" si="1"/>
        <v xml:space="preserve">Morphine </v>
      </c>
      <c r="O63" s="54">
        <v>44377</v>
      </c>
      <c r="P63" s="60">
        <v>0.18376157407407412</v>
      </c>
      <c r="Q63" s="32">
        <f t="shared" si="2"/>
        <v>44377.618935185186</v>
      </c>
      <c r="R63" s="33">
        <f t="shared" si="3"/>
        <v>44377.183761574073</v>
      </c>
      <c r="S63" s="30">
        <f t="shared" si="8"/>
        <v>0.43517361111298669</v>
      </c>
      <c r="T63" s="119">
        <f t="shared" si="4"/>
        <v>0.43517361111298669</v>
      </c>
      <c r="U63" s="38" t="str">
        <f t="shared" si="5"/>
        <v>9-12 HRS</v>
      </c>
      <c r="V63" s="40" t="s">
        <v>477</v>
      </c>
    </row>
    <row r="64" spans="1:26" ht="15.6" x14ac:dyDescent="0.3">
      <c r="A64" s="40">
        <v>2147474</v>
      </c>
      <c r="B64" s="40">
        <v>49714095</v>
      </c>
      <c r="C64" s="40">
        <v>50</v>
      </c>
      <c r="D64" s="68" t="str">
        <f t="shared" si="0"/>
        <v>41-64</v>
      </c>
      <c r="E64" s="22" t="s">
        <v>51</v>
      </c>
      <c r="F64" s="15" t="str">
        <f>VLOOKUP(E64,Providers!$A$2:$B$26,2,0)</f>
        <v>Critical Care</v>
      </c>
      <c r="G64" s="15" t="s">
        <v>7</v>
      </c>
      <c r="H64" s="40" t="s">
        <v>5</v>
      </c>
      <c r="I64" s="54">
        <v>44308</v>
      </c>
      <c r="J64" s="40" t="s">
        <v>118</v>
      </c>
      <c r="K64" s="15" t="s">
        <v>473</v>
      </c>
      <c r="L64" s="115" t="s">
        <v>457</v>
      </c>
      <c r="M64" s="61">
        <f t="shared" si="7"/>
        <v>10</v>
      </c>
      <c r="N64" s="50" t="str">
        <f t="shared" si="1"/>
        <v xml:space="preserve">Methadone </v>
      </c>
      <c r="O64" s="54">
        <v>44308</v>
      </c>
      <c r="P64" s="60">
        <v>0.29215277777777771</v>
      </c>
      <c r="Q64" s="32">
        <f t="shared" si="2"/>
        <v>44308.448923611111</v>
      </c>
      <c r="R64" s="33">
        <f t="shared" si="3"/>
        <v>44308.29215277778</v>
      </c>
      <c r="S64" s="30">
        <f t="shared" si="8"/>
        <v>0.15677083333139308</v>
      </c>
      <c r="T64" s="119">
        <f t="shared" si="4"/>
        <v>0.15677083333139308</v>
      </c>
      <c r="U64" s="38" t="str">
        <f t="shared" si="5"/>
        <v>3-6 HRS</v>
      </c>
      <c r="V64" s="40" t="s">
        <v>478</v>
      </c>
    </row>
    <row r="65" spans="1:26" s="13" customFormat="1" ht="16.2" customHeight="1" x14ac:dyDescent="0.3">
      <c r="A65" s="40">
        <v>3016554</v>
      </c>
      <c r="B65" s="40">
        <v>48892105</v>
      </c>
      <c r="C65" s="40">
        <v>33</v>
      </c>
      <c r="D65" s="68" t="str">
        <f t="shared" si="0"/>
        <v>&lt;40</v>
      </c>
      <c r="E65" s="22" t="s">
        <v>31</v>
      </c>
      <c r="F65" s="15" t="str">
        <f>VLOOKUP(E65,Providers!$A$2:$B$26,2,0)</f>
        <v>Surgery</v>
      </c>
      <c r="G65" s="15" t="s">
        <v>7</v>
      </c>
      <c r="H65" s="40" t="s">
        <v>5</v>
      </c>
      <c r="I65" s="54">
        <v>44373</v>
      </c>
      <c r="J65" s="40" t="s">
        <v>119</v>
      </c>
      <c r="K65" s="15" t="s">
        <v>463</v>
      </c>
      <c r="L65" s="115" t="s">
        <v>462</v>
      </c>
      <c r="M65" s="61">
        <f t="shared" si="7"/>
        <v>3</v>
      </c>
      <c r="N65" s="50" t="str">
        <f t="shared" si="1"/>
        <v>No Prior</v>
      </c>
      <c r="O65" s="54"/>
      <c r="P65" s="60"/>
      <c r="Q65" s="32">
        <f t="shared" si="2"/>
        <v>44373.542280092595</v>
      </c>
      <c r="R65" s="33">
        <f t="shared" si="3"/>
        <v>0</v>
      </c>
      <c r="S65" s="30"/>
      <c r="T65" s="119">
        <f t="shared" si="4"/>
        <v>0</v>
      </c>
      <c r="U65" s="38" t="str">
        <f t="shared" si="5"/>
        <v/>
      </c>
      <c r="V65" s="40" t="s">
        <v>477</v>
      </c>
      <c r="X65" s="3"/>
      <c r="Y65" s="71"/>
      <c r="Z65" s="74"/>
    </row>
    <row r="66" spans="1:26" s="13" customFormat="1" ht="15.6" customHeight="1" x14ac:dyDescent="0.3">
      <c r="A66" s="40">
        <v>5983732</v>
      </c>
      <c r="B66" s="40">
        <v>40727473</v>
      </c>
      <c r="C66" s="40">
        <v>62</v>
      </c>
      <c r="D66" s="68" t="str">
        <f t="shared" si="0"/>
        <v>41-64</v>
      </c>
      <c r="E66" s="22" t="s">
        <v>29</v>
      </c>
      <c r="F66" s="15" t="str">
        <f>VLOOKUP(E66,Providers!$A$2:$B$26,2,0)</f>
        <v>Emergency Department</v>
      </c>
      <c r="G66" s="15" t="s">
        <v>7</v>
      </c>
      <c r="H66" s="40" t="s">
        <v>5</v>
      </c>
      <c r="I66" s="54">
        <v>44249</v>
      </c>
      <c r="J66" s="40" t="s">
        <v>120</v>
      </c>
      <c r="K66" s="15" t="s">
        <v>463</v>
      </c>
      <c r="L66" s="115" t="s">
        <v>462</v>
      </c>
      <c r="M66" s="61">
        <f t="shared" si="7"/>
        <v>3</v>
      </c>
      <c r="N66" s="50" t="str">
        <f t="shared" si="1"/>
        <v>No Prior</v>
      </c>
      <c r="O66" s="54"/>
      <c r="P66" s="60"/>
      <c r="Q66" s="32">
        <f t="shared" si="2"/>
        <v>44249.497291666667</v>
      </c>
      <c r="R66" s="33">
        <f t="shared" si="3"/>
        <v>0</v>
      </c>
      <c r="S66" s="30"/>
      <c r="T66" s="119">
        <f t="shared" si="4"/>
        <v>0</v>
      </c>
      <c r="U66" s="38" t="str">
        <f t="shared" si="5"/>
        <v/>
      </c>
      <c r="V66" s="40" t="s">
        <v>477</v>
      </c>
      <c r="X66" s="3"/>
      <c r="Y66" s="71"/>
      <c r="Z66" s="74"/>
    </row>
    <row r="67" spans="1:26" ht="15.6" x14ac:dyDescent="0.3">
      <c r="A67" s="40">
        <v>3774840</v>
      </c>
      <c r="B67" s="40">
        <v>46943792</v>
      </c>
      <c r="C67" s="40">
        <v>101</v>
      </c>
      <c r="D67" s="68" t="str">
        <f t="shared" si="0"/>
        <v>65+</v>
      </c>
      <c r="E67" s="22" t="s">
        <v>51</v>
      </c>
      <c r="F67" s="15" t="str">
        <f>VLOOKUP(E67,Providers!$A$2:$B$26,2,0)</f>
        <v>Critical Care</v>
      </c>
      <c r="G67" s="15" t="s">
        <v>7</v>
      </c>
      <c r="H67" s="40" t="s">
        <v>5</v>
      </c>
      <c r="I67" s="54">
        <v>44541</v>
      </c>
      <c r="J67" s="40" t="s">
        <v>121</v>
      </c>
      <c r="K67" s="15" t="s">
        <v>465</v>
      </c>
      <c r="L67" s="115" t="s">
        <v>456</v>
      </c>
      <c r="M67" s="61">
        <f t="shared" si="7"/>
        <v>10</v>
      </c>
      <c r="N67" s="50" t="str">
        <f t="shared" si="1"/>
        <v xml:space="preserve">Methadone </v>
      </c>
      <c r="O67" s="54">
        <v>44541</v>
      </c>
      <c r="P67" s="60">
        <v>0.44620370370370371</v>
      </c>
      <c r="Q67" s="32">
        <f t="shared" si="2"/>
        <v>44541.484039351853</v>
      </c>
      <c r="R67" s="33">
        <f t="shared" si="3"/>
        <v>44541.446203703701</v>
      </c>
      <c r="S67" s="30">
        <f t="shared" si="8"/>
        <v>3.7835648152395152E-2</v>
      </c>
      <c r="T67" s="119">
        <f t="shared" si="4"/>
        <v>3.7835648152395152E-2</v>
      </c>
      <c r="U67" s="38" t="str">
        <f t="shared" si="5"/>
        <v>0-3 HRS</v>
      </c>
      <c r="V67" s="40" t="s">
        <v>478</v>
      </c>
    </row>
    <row r="68" spans="1:26" ht="15.6" x14ac:dyDescent="0.3">
      <c r="A68" s="40">
        <v>5172669</v>
      </c>
      <c r="B68" s="40">
        <v>48779945</v>
      </c>
      <c r="C68" s="40">
        <v>27</v>
      </c>
      <c r="D68" s="68" t="str">
        <f t="shared" ref="D68:D131" si="10">IF(C68&lt;41,"&lt;40",IF(C68&lt;65,"41-64","65+"))</f>
        <v>&lt;40</v>
      </c>
      <c r="E68" s="22" t="s">
        <v>27</v>
      </c>
      <c r="F68" s="15" t="str">
        <f>VLOOKUP(E68,Providers!$A$2:$B$26,2,0)</f>
        <v>Surgery</v>
      </c>
      <c r="G68" s="15" t="s">
        <v>7</v>
      </c>
      <c r="H68" s="40" t="s">
        <v>5</v>
      </c>
      <c r="I68" s="54">
        <v>44414</v>
      </c>
      <c r="J68" s="40" t="s">
        <v>122</v>
      </c>
      <c r="K68" s="15" t="s">
        <v>470</v>
      </c>
      <c r="L68" s="115" t="s">
        <v>54</v>
      </c>
      <c r="M68" s="61">
        <f t="shared" si="7"/>
        <v>9</v>
      </c>
      <c r="N68" s="50" t="str">
        <f t="shared" ref="N68:N131" si="11">IF(MID(L68,3,1)=" ","No Prior",MID(L68,1,M68))</f>
        <v xml:space="preserve">Morphine </v>
      </c>
      <c r="O68" s="54">
        <v>44414</v>
      </c>
      <c r="P68" s="60">
        <v>0.50843749999999999</v>
      </c>
      <c r="Q68" s="32">
        <f t="shared" ref="Q68:Q131" si="12">(I68+J68)</f>
        <v>44414.677824074075</v>
      </c>
      <c r="R68" s="33">
        <f t="shared" ref="R68:R131" si="13">(O68+P68)</f>
        <v>44414.508437500001</v>
      </c>
      <c r="S68" s="30">
        <f t="shared" ref="S68:S131" si="14">Q68-R68</f>
        <v>0.16938657407445135</v>
      </c>
      <c r="T68" s="119">
        <f t="shared" ref="T68:T131" si="15">S68</f>
        <v>0.16938657407445135</v>
      </c>
      <c r="U68" s="38" t="str">
        <f t="shared" ref="U68:U131" si="16">IF(S68=0,"",IF(T68&lt;0.125,"0-3 HRS",IF(T68&lt;0.251,"3-6 HRS",IF(T68&lt;0.3751,"6-9 HRS",IF(T68&lt;0.51,"9-12 HRS","12+ HRS")))))</f>
        <v>3-6 HRS</v>
      </c>
      <c r="V68" s="40" t="s">
        <v>477</v>
      </c>
    </row>
    <row r="69" spans="1:26" ht="15.6" x14ac:dyDescent="0.3">
      <c r="A69" s="40">
        <v>5259729</v>
      </c>
      <c r="B69" s="40">
        <v>40052867</v>
      </c>
      <c r="C69" s="40">
        <v>67</v>
      </c>
      <c r="D69" s="68" t="str">
        <f t="shared" si="10"/>
        <v>65+</v>
      </c>
      <c r="E69" s="22" t="s">
        <v>19</v>
      </c>
      <c r="F69" s="15" t="str">
        <f>VLOOKUP(E69,Providers!$A$2:$B$26,2,0)</f>
        <v>Emergency Department</v>
      </c>
      <c r="G69" s="15" t="s">
        <v>7</v>
      </c>
      <c r="H69" s="40" t="s">
        <v>5</v>
      </c>
      <c r="I69" s="54">
        <v>44372</v>
      </c>
      <c r="J69" s="40" t="s">
        <v>123</v>
      </c>
      <c r="K69" s="15" t="s">
        <v>46</v>
      </c>
      <c r="L69" s="115" t="s">
        <v>56</v>
      </c>
      <c r="M69" s="61">
        <f t="shared" ref="M69:M132" si="17">IF(MID(L69,3,1)=" ",3,IF(MID(L69,4,1)=" ",4,IF(MID(L69,5,1)=" ",5,IF(MID(L69,6,1)=" ",6,IF(MID(L69,7,1)=" ",7,IF(MID(L69,8,1)=" ",8,IF(MID(L69,9,1)=" ",9,IF(MID(L69,10,1)=" ",10,IF(MID(L69,11,1)=" ",11,IF(MID(L69,12,1)=" ",12,IF(MID(L69,13,1)=" ",13,IF(MID(L69,14,1)=" ",14,99))))))))))))</f>
        <v>9</v>
      </c>
      <c r="N69" s="50" t="str">
        <f t="shared" si="11"/>
        <v xml:space="preserve">Fentanyl </v>
      </c>
      <c r="O69" s="54">
        <v>44372</v>
      </c>
      <c r="P69" s="60">
        <v>0.51518518518518508</v>
      </c>
      <c r="Q69" s="32">
        <f t="shared" si="12"/>
        <v>44372.927418981482</v>
      </c>
      <c r="R69" s="33">
        <f t="shared" si="13"/>
        <v>44372.515185185184</v>
      </c>
      <c r="S69" s="30">
        <f t="shared" si="14"/>
        <v>0.41223379629809642</v>
      </c>
      <c r="T69" s="119">
        <f t="shared" si="15"/>
        <v>0.41223379629809642</v>
      </c>
      <c r="U69" s="38" t="str">
        <f t="shared" si="16"/>
        <v>9-12 HRS</v>
      </c>
      <c r="V69" s="40" t="s">
        <v>477</v>
      </c>
    </row>
    <row r="70" spans="1:26" ht="14.4" customHeight="1" x14ac:dyDescent="0.3">
      <c r="A70" s="40">
        <v>1541264</v>
      </c>
      <c r="B70" s="40">
        <v>40630719</v>
      </c>
      <c r="C70" s="40">
        <v>73</v>
      </c>
      <c r="D70" s="68" t="str">
        <f t="shared" si="10"/>
        <v>65+</v>
      </c>
      <c r="E70" s="22" t="s">
        <v>51</v>
      </c>
      <c r="F70" s="15" t="str">
        <f>VLOOKUP(E70,Providers!$A$2:$B$26,2,0)</f>
        <v>Critical Care</v>
      </c>
      <c r="G70" s="15" t="s">
        <v>7</v>
      </c>
      <c r="H70" s="40" t="s">
        <v>5</v>
      </c>
      <c r="I70" s="54">
        <v>44265</v>
      </c>
      <c r="J70" s="40" t="s">
        <v>124</v>
      </c>
      <c r="K70" s="15" t="s">
        <v>46</v>
      </c>
      <c r="L70" s="115" t="s">
        <v>458</v>
      </c>
      <c r="M70" s="61">
        <f t="shared" si="17"/>
        <v>10</v>
      </c>
      <c r="N70" s="50" t="str">
        <f t="shared" si="11"/>
        <v xml:space="preserve">OxyCODONE </v>
      </c>
      <c r="O70" s="54">
        <v>44265</v>
      </c>
      <c r="P70" s="60">
        <v>0.22275462962962964</v>
      </c>
      <c r="Q70" s="32">
        <f t="shared" si="12"/>
        <v>44265.322974537034</v>
      </c>
      <c r="R70" s="33">
        <f t="shared" si="13"/>
        <v>44265.222754629627</v>
      </c>
      <c r="S70" s="30">
        <f t="shared" si="14"/>
        <v>0.1002199074064265</v>
      </c>
      <c r="T70" s="119">
        <f t="shared" si="15"/>
        <v>0.1002199074064265</v>
      </c>
      <c r="U70" s="38" t="str">
        <f t="shared" si="16"/>
        <v>0-3 HRS</v>
      </c>
      <c r="V70" s="40" t="s">
        <v>477</v>
      </c>
    </row>
    <row r="71" spans="1:26" ht="15.6" x14ac:dyDescent="0.3">
      <c r="A71" s="40">
        <v>5889026</v>
      </c>
      <c r="B71" s="40">
        <v>46872047</v>
      </c>
      <c r="C71" s="40">
        <v>74</v>
      </c>
      <c r="D71" s="68" t="str">
        <f t="shared" si="10"/>
        <v>65+</v>
      </c>
      <c r="E71" s="22" t="s">
        <v>50</v>
      </c>
      <c r="F71" s="15" t="str">
        <f>VLOOKUP(E71,Providers!$A$2:$B$26,2,0)</f>
        <v>Critical Care</v>
      </c>
      <c r="G71" s="15" t="s">
        <v>7</v>
      </c>
      <c r="H71" s="40" t="s">
        <v>5</v>
      </c>
      <c r="I71" s="54">
        <v>44561</v>
      </c>
      <c r="J71" s="40" t="s">
        <v>125</v>
      </c>
      <c r="K71" s="15" t="s">
        <v>46</v>
      </c>
      <c r="L71" s="115" t="s">
        <v>461</v>
      </c>
      <c r="M71" s="61">
        <f t="shared" si="17"/>
        <v>14</v>
      </c>
      <c r="N71" s="50" t="str">
        <f t="shared" si="11"/>
        <v xml:space="preserve">Hydromorphone </v>
      </c>
      <c r="O71" s="54">
        <v>44561</v>
      </c>
      <c r="P71" s="60">
        <v>0.97592592592592586</v>
      </c>
      <c r="Q71" s="32">
        <f t="shared" si="12"/>
        <v>44561.97729166667</v>
      </c>
      <c r="R71" s="33">
        <f t="shared" si="13"/>
        <v>44561.975925925923</v>
      </c>
      <c r="S71" s="30">
        <f t="shared" si="14"/>
        <v>1.3657407471328042E-3</v>
      </c>
      <c r="T71" s="119">
        <f t="shared" si="15"/>
        <v>1.3657407471328042E-3</v>
      </c>
      <c r="U71" s="38" t="str">
        <f t="shared" si="16"/>
        <v>0-3 HRS</v>
      </c>
      <c r="V71" s="40" t="s">
        <v>477</v>
      </c>
    </row>
    <row r="72" spans="1:26" ht="15.6" x14ac:dyDescent="0.3">
      <c r="A72" s="40">
        <v>3786591</v>
      </c>
      <c r="B72" s="40">
        <v>44610669</v>
      </c>
      <c r="C72" s="40">
        <v>84</v>
      </c>
      <c r="D72" s="68" t="str">
        <f t="shared" si="10"/>
        <v>65+</v>
      </c>
      <c r="E72" s="22" t="s">
        <v>24</v>
      </c>
      <c r="F72" s="15" t="str">
        <f>VLOOKUP(E72,Providers!$A$2:$B$26,2,0)</f>
        <v>Emergency Department</v>
      </c>
      <c r="G72" s="15" t="s">
        <v>7</v>
      </c>
      <c r="H72" s="40" t="s">
        <v>5</v>
      </c>
      <c r="I72" s="54">
        <v>44506</v>
      </c>
      <c r="J72" s="40" t="s">
        <v>126</v>
      </c>
      <c r="K72" s="15" t="s">
        <v>473</v>
      </c>
      <c r="L72" s="115" t="s">
        <v>456</v>
      </c>
      <c r="M72" s="61">
        <f t="shared" si="17"/>
        <v>10</v>
      </c>
      <c r="N72" s="50" t="str">
        <f t="shared" si="11"/>
        <v xml:space="preserve">Methadone </v>
      </c>
      <c r="O72" s="54">
        <v>44506</v>
      </c>
      <c r="P72" s="60">
        <v>0.40349537037037037</v>
      </c>
      <c r="Q72" s="32">
        <f t="shared" si="12"/>
        <v>44506.891203703701</v>
      </c>
      <c r="R72" s="33">
        <f t="shared" si="13"/>
        <v>44506.403495370374</v>
      </c>
      <c r="S72" s="30">
        <f t="shared" si="14"/>
        <v>0.48770833332673647</v>
      </c>
      <c r="T72" s="119">
        <f t="shared" si="15"/>
        <v>0.48770833332673647</v>
      </c>
      <c r="U72" s="38" t="str">
        <f t="shared" si="16"/>
        <v>9-12 HRS</v>
      </c>
      <c r="V72" s="40" t="s">
        <v>478</v>
      </c>
    </row>
    <row r="73" spans="1:26" s="13" customFormat="1" ht="31.2" x14ac:dyDescent="0.3">
      <c r="A73" s="40">
        <v>8871438</v>
      </c>
      <c r="B73" s="40">
        <v>44550032</v>
      </c>
      <c r="C73" s="40">
        <v>58</v>
      </c>
      <c r="D73" s="68" t="str">
        <f t="shared" si="10"/>
        <v>41-64</v>
      </c>
      <c r="E73" s="24" t="s">
        <v>49</v>
      </c>
      <c r="F73" s="15" t="str">
        <f>VLOOKUP(E73,Providers!$A$2:$B$26,2,0)</f>
        <v>Critical Care</v>
      </c>
      <c r="G73" s="15" t="s">
        <v>7</v>
      </c>
      <c r="H73" s="40" t="s">
        <v>5</v>
      </c>
      <c r="I73" s="54">
        <v>44482</v>
      </c>
      <c r="J73" s="40" t="s">
        <v>127</v>
      </c>
      <c r="K73" s="15" t="s">
        <v>464</v>
      </c>
      <c r="L73" s="115" t="s">
        <v>462</v>
      </c>
      <c r="M73" s="61">
        <f t="shared" si="17"/>
        <v>3</v>
      </c>
      <c r="N73" s="50" t="str">
        <f t="shared" si="11"/>
        <v>No Prior</v>
      </c>
      <c r="O73" s="54"/>
      <c r="P73" s="60"/>
      <c r="Q73" s="32">
        <f t="shared" si="12"/>
        <v>44482.745532407411</v>
      </c>
      <c r="R73" s="33">
        <f t="shared" si="13"/>
        <v>0</v>
      </c>
      <c r="S73" s="30"/>
      <c r="T73" s="119">
        <f t="shared" si="15"/>
        <v>0</v>
      </c>
      <c r="U73" s="38" t="str">
        <f t="shared" si="16"/>
        <v/>
      </c>
      <c r="V73" s="40" t="s">
        <v>477</v>
      </c>
      <c r="X73" s="3"/>
      <c r="Y73" s="71"/>
      <c r="Z73" s="74"/>
    </row>
    <row r="74" spans="1:26" ht="15.6" x14ac:dyDescent="0.3">
      <c r="A74" s="40">
        <v>8875918</v>
      </c>
      <c r="B74" s="40">
        <v>45929153</v>
      </c>
      <c r="C74" s="40">
        <v>92</v>
      </c>
      <c r="D74" s="68" t="str">
        <f t="shared" si="10"/>
        <v>65+</v>
      </c>
      <c r="E74" s="22" t="s">
        <v>31</v>
      </c>
      <c r="F74" s="15" t="str">
        <f>VLOOKUP(E74,Providers!$A$2:$B$26,2,0)</f>
        <v>Surgery</v>
      </c>
      <c r="G74" s="15" t="s">
        <v>7</v>
      </c>
      <c r="H74" s="40" t="s">
        <v>5</v>
      </c>
      <c r="I74" s="54">
        <v>44283</v>
      </c>
      <c r="J74" s="40" t="s">
        <v>128</v>
      </c>
      <c r="K74" s="15" t="s">
        <v>46</v>
      </c>
      <c r="L74" s="115" t="s">
        <v>54</v>
      </c>
      <c r="M74" s="61">
        <f t="shared" si="17"/>
        <v>9</v>
      </c>
      <c r="N74" s="50" t="str">
        <f t="shared" si="11"/>
        <v xml:space="preserve">Morphine </v>
      </c>
      <c r="O74" s="54">
        <v>44283</v>
      </c>
      <c r="P74" s="60">
        <v>0.41986111111111107</v>
      </c>
      <c r="Q74" s="32">
        <f t="shared" si="12"/>
        <v>44283.534907407404</v>
      </c>
      <c r="R74" s="33">
        <f t="shared" si="13"/>
        <v>44283.419861111113</v>
      </c>
      <c r="S74" s="30">
        <f t="shared" si="14"/>
        <v>0.11504629629052943</v>
      </c>
      <c r="T74" s="119">
        <f t="shared" si="15"/>
        <v>0.11504629629052943</v>
      </c>
      <c r="U74" s="38" t="str">
        <f t="shared" si="16"/>
        <v>0-3 HRS</v>
      </c>
      <c r="V74" s="40" t="s">
        <v>477</v>
      </c>
    </row>
    <row r="75" spans="1:26" ht="31.2" x14ac:dyDescent="0.3">
      <c r="A75" s="40">
        <v>1418188</v>
      </c>
      <c r="B75" s="40">
        <v>47360248</v>
      </c>
      <c r="C75" s="40">
        <v>56</v>
      </c>
      <c r="D75" s="68" t="str">
        <f t="shared" si="10"/>
        <v>41-64</v>
      </c>
      <c r="E75" s="22" t="s">
        <v>51</v>
      </c>
      <c r="F75" s="15" t="str">
        <f>VLOOKUP(E75,Providers!$A$2:$B$26,2,0)</f>
        <v>Critical Care</v>
      </c>
      <c r="G75" s="15" t="s">
        <v>7</v>
      </c>
      <c r="H75" s="40" t="s">
        <v>5</v>
      </c>
      <c r="I75" s="54">
        <v>44529</v>
      </c>
      <c r="J75" s="40" t="s">
        <v>129</v>
      </c>
      <c r="K75" s="15" t="s">
        <v>466</v>
      </c>
      <c r="L75" s="115" t="s">
        <v>16</v>
      </c>
      <c r="M75" s="61">
        <f t="shared" si="17"/>
        <v>10</v>
      </c>
      <c r="N75" s="50" t="str">
        <f t="shared" si="11"/>
        <v xml:space="preserve">OxyCODONE </v>
      </c>
      <c r="O75" s="54">
        <v>44529</v>
      </c>
      <c r="P75" s="60">
        <v>0.48179398148148145</v>
      </c>
      <c r="Q75" s="32">
        <f t="shared" si="12"/>
        <v>44529.823865740742</v>
      </c>
      <c r="R75" s="33">
        <f t="shared" si="13"/>
        <v>44529.481793981482</v>
      </c>
      <c r="S75" s="30">
        <f t="shared" si="14"/>
        <v>0.34207175925985212</v>
      </c>
      <c r="T75" s="119">
        <f t="shared" si="15"/>
        <v>0.34207175925985212</v>
      </c>
      <c r="U75" s="38" t="str">
        <f t="shared" si="16"/>
        <v>6-9 HRS</v>
      </c>
      <c r="V75" s="40" t="s">
        <v>477</v>
      </c>
    </row>
    <row r="76" spans="1:26" ht="31.2" x14ac:dyDescent="0.3">
      <c r="A76" s="40">
        <v>5756001</v>
      </c>
      <c r="B76" s="40">
        <v>40601919</v>
      </c>
      <c r="C76" s="40">
        <v>61</v>
      </c>
      <c r="D76" s="68" t="str">
        <f t="shared" si="10"/>
        <v>41-64</v>
      </c>
      <c r="E76" s="22" t="s">
        <v>23</v>
      </c>
      <c r="F76" s="15" t="str">
        <f>VLOOKUP(E76,Providers!$A$2:$B$26,2,0)</f>
        <v>Oncology</v>
      </c>
      <c r="G76" s="15" t="s">
        <v>7</v>
      </c>
      <c r="H76" s="40" t="s">
        <v>5</v>
      </c>
      <c r="I76" s="54">
        <v>44412</v>
      </c>
      <c r="J76" s="40" t="s">
        <v>130</v>
      </c>
      <c r="K76" s="15" t="s">
        <v>475</v>
      </c>
      <c r="L76" s="115" t="s">
        <v>16</v>
      </c>
      <c r="M76" s="61">
        <f t="shared" si="17"/>
        <v>10</v>
      </c>
      <c r="N76" s="50" t="str">
        <f t="shared" si="11"/>
        <v xml:space="preserve">OxyCODONE </v>
      </c>
      <c r="O76" s="54">
        <v>44412</v>
      </c>
      <c r="P76" s="60">
        <v>0.10484953703703703</v>
      </c>
      <c r="Q76" s="32">
        <f t="shared" si="12"/>
        <v>44412.210763888892</v>
      </c>
      <c r="R76" s="33">
        <f t="shared" si="13"/>
        <v>44412.104849537034</v>
      </c>
      <c r="S76" s="30">
        <f t="shared" si="14"/>
        <v>0.10591435185779119</v>
      </c>
      <c r="T76" s="119">
        <f t="shared" si="15"/>
        <v>0.10591435185779119</v>
      </c>
      <c r="U76" s="38" t="str">
        <f t="shared" si="16"/>
        <v>0-3 HRS</v>
      </c>
      <c r="V76" s="40" t="s">
        <v>478</v>
      </c>
    </row>
    <row r="77" spans="1:26" ht="15.6" x14ac:dyDescent="0.3">
      <c r="A77" s="40">
        <v>7210665</v>
      </c>
      <c r="B77" s="40">
        <v>47002355</v>
      </c>
      <c r="C77" s="40">
        <v>53</v>
      </c>
      <c r="D77" s="68" t="str">
        <f t="shared" si="10"/>
        <v>41-64</v>
      </c>
      <c r="E77" s="22" t="s">
        <v>21</v>
      </c>
      <c r="F77" s="15" t="str">
        <f>VLOOKUP(E77,Providers!$A$2:$B$26,2,0)</f>
        <v>Urology</v>
      </c>
      <c r="G77" s="15" t="s">
        <v>7</v>
      </c>
      <c r="H77" s="40" t="s">
        <v>5</v>
      </c>
      <c r="I77" s="54">
        <v>44286</v>
      </c>
      <c r="J77" s="40" t="s">
        <v>131</v>
      </c>
      <c r="K77" s="15" t="s">
        <v>470</v>
      </c>
      <c r="L77" s="115" t="s">
        <v>55</v>
      </c>
      <c r="M77" s="61">
        <f t="shared" si="17"/>
        <v>9</v>
      </c>
      <c r="N77" s="50" t="str">
        <f t="shared" si="11"/>
        <v xml:space="preserve">Morphine </v>
      </c>
      <c r="O77" s="54">
        <v>44286</v>
      </c>
      <c r="P77" s="60">
        <v>5.5532407407407419E-2</v>
      </c>
      <c r="Q77" s="32">
        <f t="shared" si="12"/>
        <v>44286.131030092591</v>
      </c>
      <c r="R77" s="33">
        <f t="shared" si="13"/>
        <v>44286.055532407408</v>
      </c>
      <c r="S77" s="30">
        <f t="shared" si="14"/>
        <v>7.5497685182199348E-2</v>
      </c>
      <c r="T77" s="119">
        <f t="shared" si="15"/>
        <v>7.5497685182199348E-2</v>
      </c>
      <c r="U77" s="38" t="str">
        <f t="shared" si="16"/>
        <v>0-3 HRS</v>
      </c>
      <c r="V77" s="40" t="s">
        <v>477</v>
      </c>
    </row>
    <row r="78" spans="1:26" s="13" customFormat="1" ht="31.2" x14ac:dyDescent="0.3">
      <c r="A78" s="40">
        <v>3137329</v>
      </c>
      <c r="B78" s="40">
        <v>46502485</v>
      </c>
      <c r="C78" s="40">
        <v>48</v>
      </c>
      <c r="D78" s="68" t="str">
        <f t="shared" si="10"/>
        <v>41-64</v>
      </c>
      <c r="E78" s="22" t="s">
        <v>27</v>
      </c>
      <c r="F78" s="15" t="str">
        <f>VLOOKUP(E78,Providers!$A$2:$B$26,2,0)</f>
        <v>Surgery</v>
      </c>
      <c r="G78" s="15" t="s">
        <v>7</v>
      </c>
      <c r="H78" s="40" t="s">
        <v>5</v>
      </c>
      <c r="I78" s="54">
        <v>44339</v>
      </c>
      <c r="J78" s="40" t="s">
        <v>132</v>
      </c>
      <c r="K78" s="15" t="s">
        <v>46</v>
      </c>
      <c r="L78" s="115" t="s">
        <v>462</v>
      </c>
      <c r="M78" s="61">
        <f t="shared" si="17"/>
        <v>3</v>
      </c>
      <c r="N78" s="50" t="str">
        <f t="shared" si="11"/>
        <v>No Prior</v>
      </c>
      <c r="O78" s="54"/>
      <c r="P78" s="60"/>
      <c r="Q78" s="32">
        <f t="shared" si="12"/>
        <v>44339.257233796299</v>
      </c>
      <c r="R78" s="33">
        <f t="shared" si="13"/>
        <v>0</v>
      </c>
      <c r="S78" s="30"/>
      <c r="T78" s="119">
        <f t="shared" si="15"/>
        <v>0</v>
      </c>
      <c r="U78" s="38" t="str">
        <f t="shared" si="16"/>
        <v/>
      </c>
      <c r="V78" s="40" t="s">
        <v>477</v>
      </c>
      <c r="X78" s="3"/>
      <c r="Y78" s="71"/>
      <c r="Z78" s="74"/>
    </row>
    <row r="79" spans="1:26" ht="31.2" x14ac:dyDescent="0.3">
      <c r="A79" s="40">
        <v>6819186</v>
      </c>
      <c r="B79" s="40">
        <v>45113130</v>
      </c>
      <c r="C79" s="40">
        <v>73</v>
      </c>
      <c r="D79" s="68" t="str">
        <f t="shared" si="10"/>
        <v>65+</v>
      </c>
      <c r="E79" s="22" t="s">
        <v>27</v>
      </c>
      <c r="F79" s="15" t="str">
        <f>VLOOKUP(E79,Providers!$A$2:$B$26,2,0)</f>
        <v>Surgery</v>
      </c>
      <c r="G79" s="15" t="s">
        <v>7</v>
      </c>
      <c r="H79" s="40" t="s">
        <v>5</v>
      </c>
      <c r="I79" s="54">
        <v>44410</v>
      </c>
      <c r="J79" s="40" t="s">
        <v>133</v>
      </c>
      <c r="K79" s="15" t="s">
        <v>46</v>
      </c>
      <c r="L79" s="115" t="s">
        <v>459</v>
      </c>
      <c r="M79" s="61">
        <f t="shared" si="17"/>
        <v>12</v>
      </c>
      <c r="N79" s="50" t="str">
        <f t="shared" si="11"/>
        <v xml:space="preserve">Hydrocodone </v>
      </c>
      <c r="O79" s="54">
        <v>44410</v>
      </c>
      <c r="P79" s="60">
        <v>0.20854166666666668</v>
      </c>
      <c r="Q79" s="32">
        <f t="shared" si="12"/>
        <v>44410.682500000003</v>
      </c>
      <c r="R79" s="33">
        <f t="shared" si="13"/>
        <v>44410.208541666667</v>
      </c>
      <c r="S79" s="30">
        <f t="shared" si="14"/>
        <v>0.47395833333575865</v>
      </c>
      <c r="T79" s="119">
        <f t="shared" si="15"/>
        <v>0.47395833333575865</v>
      </c>
      <c r="U79" s="38" t="str">
        <f t="shared" si="16"/>
        <v>9-12 HRS</v>
      </c>
      <c r="V79" s="40" t="s">
        <v>477</v>
      </c>
    </row>
    <row r="80" spans="1:26" s="13" customFormat="1" ht="31.2" x14ac:dyDescent="0.3">
      <c r="A80" s="40">
        <v>6546826</v>
      </c>
      <c r="B80" s="40">
        <v>42015829</v>
      </c>
      <c r="C80" s="40">
        <v>69</v>
      </c>
      <c r="D80" s="68" t="str">
        <f t="shared" si="10"/>
        <v>65+</v>
      </c>
      <c r="E80" s="22" t="s">
        <v>18</v>
      </c>
      <c r="F80" s="15" t="str">
        <f>VLOOKUP(E80,Providers!$A$2:$B$26,2,0)</f>
        <v>Surgery</v>
      </c>
      <c r="G80" s="15" t="s">
        <v>7</v>
      </c>
      <c r="H80" s="40" t="s">
        <v>5</v>
      </c>
      <c r="I80" s="54">
        <v>44496</v>
      </c>
      <c r="J80" s="40" t="s">
        <v>134</v>
      </c>
      <c r="K80" s="15" t="s">
        <v>473</v>
      </c>
      <c r="L80" s="115" t="s">
        <v>462</v>
      </c>
      <c r="M80" s="61">
        <f t="shared" si="17"/>
        <v>3</v>
      </c>
      <c r="N80" s="50" t="str">
        <f t="shared" si="11"/>
        <v>No Prior</v>
      </c>
      <c r="O80" s="54"/>
      <c r="P80" s="60"/>
      <c r="Q80" s="32">
        <f t="shared" si="12"/>
        <v>44496.575960648152</v>
      </c>
      <c r="R80" s="33">
        <f t="shared" si="13"/>
        <v>0</v>
      </c>
      <c r="S80" s="30"/>
      <c r="T80" s="119">
        <f t="shared" si="15"/>
        <v>0</v>
      </c>
      <c r="U80" s="38" t="str">
        <f t="shared" si="16"/>
        <v/>
      </c>
      <c r="V80" s="40" t="s">
        <v>477</v>
      </c>
      <c r="X80" s="3"/>
      <c r="Y80" s="71"/>
      <c r="Z80" s="74"/>
    </row>
    <row r="81" spans="1:26" ht="15.6" x14ac:dyDescent="0.3">
      <c r="A81" s="40">
        <v>4664081</v>
      </c>
      <c r="B81" s="40">
        <v>42955830</v>
      </c>
      <c r="C81" s="40">
        <v>36</v>
      </c>
      <c r="D81" s="68" t="str">
        <f t="shared" si="10"/>
        <v>&lt;40</v>
      </c>
      <c r="E81" s="22" t="s">
        <v>38</v>
      </c>
      <c r="F81" s="15" t="str">
        <f>VLOOKUP(E81,Providers!$A$2:$B$26,2,0)</f>
        <v>Oncology</v>
      </c>
      <c r="G81" s="15" t="s">
        <v>7</v>
      </c>
      <c r="H81" s="40" t="s">
        <v>5</v>
      </c>
      <c r="I81" s="54">
        <v>44361</v>
      </c>
      <c r="J81" s="40" t="s">
        <v>135</v>
      </c>
      <c r="K81" s="15" t="s">
        <v>475</v>
      </c>
      <c r="L81" s="115" t="s">
        <v>56</v>
      </c>
      <c r="M81" s="61">
        <f t="shared" si="17"/>
        <v>9</v>
      </c>
      <c r="N81" s="50" t="str">
        <f t="shared" si="11"/>
        <v xml:space="preserve">Fentanyl </v>
      </c>
      <c r="O81" s="54">
        <v>44360</v>
      </c>
      <c r="P81" s="60">
        <v>0.87975694444444441</v>
      </c>
      <c r="Q81" s="32">
        <f t="shared" si="12"/>
        <v>44361.109085648146</v>
      </c>
      <c r="R81" s="33">
        <f t="shared" si="13"/>
        <v>44360.879756944443</v>
      </c>
      <c r="S81" s="30">
        <f t="shared" si="14"/>
        <v>0.22932870370277669</v>
      </c>
      <c r="T81" s="119">
        <f t="shared" si="15"/>
        <v>0.22932870370277669</v>
      </c>
      <c r="U81" s="38" t="str">
        <f t="shared" si="16"/>
        <v>3-6 HRS</v>
      </c>
      <c r="V81" s="40" t="s">
        <v>477</v>
      </c>
    </row>
    <row r="82" spans="1:26" ht="15.6" x14ac:dyDescent="0.3">
      <c r="A82" s="40">
        <v>6166521</v>
      </c>
      <c r="B82" s="40">
        <v>47589472</v>
      </c>
      <c r="C82" s="40">
        <v>25</v>
      </c>
      <c r="D82" s="68" t="str">
        <f t="shared" si="10"/>
        <v>&lt;40</v>
      </c>
      <c r="E82" s="22" t="s">
        <v>21</v>
      </c>
      <c r="F82" s="15" t="str">
        <f>VLOOKUP(E82,Providers!$A$2:$B$26,2,0)</f>
        <v>Urology</v>
      </c>
      <c r="G82" s="15" t="s">
        <v>7</v>
      </c>
      <c r="H82" s="40" t="s">
        <v>5</v>
      </c>
      <c r="I82" s="54">
        <v>44288</v>
      </c>
      <c r="J82" s="40" t="s">
        <v>136</v>
      </c>
      <c r="K82" s="15" t="s">
        <v>474</v>
      </c>
      <c r="L82" s="115" t="s">
        <v>55</v>
      </c>
      <c r="M82" s="61">
        <f t="shared" si="17"/>
        <v>9</v>
      </c>
      <c r="N82" s="50" t="str">
        <f t="shared" si="11"/>
        <v xml:space="preserve">Morphine </v>
      </c>
      <c r="O82" s="54">
        <v>44288</v>
      </c>
      <c r="P82" s="60">
        <v>0.66273148148148142</v>
      </c>
      <c r="Q82" s="32">
        <f t="shared" si="12"/>
        <v>44288.809629629628</v>
      </c>
      <c r="R82" s="33">
        <f t="shared" si="13"/>
        <v>44288.662731481483</v>
      </c>
      <c r="S82" s="30">
        <f t="shared" si="14"/>
        <v>0.14689814814482816</v>
      </c>
      <c r="T82" s="119">
        <f t="shared" si="15"/>
        <v>0.14689814814482816</v>
      </c>
      <c r="U82" s="38" t="str">
        <f t="shared" si="16"/>
        <v>3-6 HRS</v>
      </c>
      <c r="V82" s="40" t="s">
        <v>477</v>
      </c>
    </row>
    <row r="83" spans="1:26" ht="15.6" x14ac:dyDescent="0.3">
      <c r="A83" s="40">
        <v>7439788</v>
      </c>
      <c r="B83" s="40">
        <v>48515273</v>
      </c>
      <c r="C83" s="40">
        <v>97</v>
      </c>
      <c r="D83" s="68" t="str">
        <f t="shared" si="10"/>
        <v>65+</v>
      </c>
      <c r="E83" s="22" t="s">
        <v>51</v>
      </c>
      <c r="F83" s="15" t="str">
        <f>VLOOKUP(E83,Providers!$A$2:$B$26,2,0)</f>
        <v>Critical Care</v>
      </c>
      <c r="G83" s="15" t="s">
        <v>7</v>
      </c>
      <c r="H83" s="40" t="s">
        <v>5</v>
      </c>
      <c r="I83" s="54">
        <v>44549</v>
      </c>
      <c r="J83" s="40" t="s">
        <v>137</v>
      </c>
      <c r="K83" s="15" t="s">
        <v>46</v>
      </c>
      <c r="L83" s="115" t="s">
        <v>56</v>
      </c>
      <c r="M83" s="61">
        <f t="shared" si="17"/>
        <v>9</v>
      </c>
      <c r="N83" s="50" t="str">
        <f t="shared" si="11"/>
        <v xml:space="preserve">Fentanyl </v>
      </c>
      <c r="O83" s="54">
        <v>44549</v>
      </c>
      <c r="P83" s="60">
        <v>0.15041666666666667</v>
      </c>
      <c r="Q83" s="32">
        <f t="shared" si="12"/>
        <v>44549.275196759256</v>
      </c>
      <c r="R83" s="33">
        <f t="shared" si="13"/>
        <v>44549.150416666664</v>
      </c>
      <c r="S83" s="30">
        <f t="shared" si="14"/>
        <v>0.12478009259211831</v>
      </c>
      <c r="T83" s="119">
        <f t="shared" si="15"/>
        <v>0.12478009259211831</v>
      </c>
      <c r="U83" s="38" t="str">
        <f t="shared" si="16"/>
        <v>0-3 HRS</v>
      </c>
      <c r="V83" s="40" t="s">
        <v>477</v>
      </c>
    </row>
    <row r="84" spans="1:26" ht="15.6" x14ac:dyDescent="0.3">
      <c r="A84" s="40">
        <v>7852305</v>
      </c>
      <c r="B84" s="40">
        <v>40324156</v>
      </c>
      <c r="C84" s="40">
        <v>46</v>
      </c>
      <c r="D84" s="68" t="str">
        <f t="shared" si="10"/>
        <v>41-64</v>
      </c>
      <c r="E84" s="22" t="s">
        <v>28</v>
      </c>
      <c r="F84" s="15" t="str">
        <f>VLOOKUP(E84,Providers!$A$2:$B$26,2,0)</f>
        <v>Cardiology</v>
      </c>
      <c r="G84" s="15" t="s">
        <v>7</v>
      </c>
      <c r="H84" s="40" t="s">
        <v>5</v>
      </c>
      <c r="I84" s="54">
        <v>44246</v>
      </c>
      <c r="J84" s="40" t="s">
        <v>138</v>
      </c>
      <c r="K84" s="15" t="s">
        <v>464</v>
      </c>
      <c r="L84" s="115" t="s">
        <v>460</v>
      </c>
      <c r="M84" s="61">
        <f t="shared" si="17"/>
        <v>14</v>
      </c>
      <c r="N84" s="50" t="str">
        <f t="shared" si="11"/>
        <v xml:space="preserve">Hydromorphone </v>
      </c>
      <c r="O84" s="54">
        <v>44246</v>
      </c>
      <c r="P84" s="60">
        <v>0.38120370370370371</v>
      </c>
      <c r="Q84" s="32">
        <f t="shared" si="12"/>
        <v>44246.54315972222</v>
      </c>
      <c r="R84" s="33">
        <f t="shared" si="13"/>
        <v>44246.381203703706</v>
      </c>
      <c r="S84" s="30">
        <f t="shared" si="14"/>
        <v>0.16195601851359243</v>
      </c>
      <c r="T84" s="119">
        <f t="shared" si="15"/>
        <v>0.16195601851359243</v>
      </c>
      <c r="U84" s="38" t="str">
        <f t="shared" si="16"/>
        <v>3-6 HRS</v>
      </c>
      <c r="V84" s="40" t="s">
        <v>478</v>
      </c>
    </row>
    <row r="85" spans="1:26" ht="15.6" x14ac:dyDescent="0.3">
      <c r="A85" s="40">
        <v>3991944</v>
      </c>
      <c r="B85" s="40">
        <v>40823167</v>
      </c>
      <c r="C85" s="40">
        <v>72</v>
      </c>
      <c r="D85" s="68" t="str">
        <f t="shared" si="10"/>
        <v>65+</v>
      </c>
      <c r="E85" s="22" t="s">
        <v>32</v>
      </c>
      <c r="F85" s="15" t="str">
        <f>VLOOKUP(E85,Providers!$A$2:$B$26,2,0)</f>
        <v>Urology</v>
      </c>
      <c r="G85" s="15" t="s">
        <v>7</v>
      </c>
      <c r="H85" s="40" t="s">
        <v>5</v>
      </c>
      <c r="I85" s="54">
        <v>44534</v>
      </c>
      <c r="J85" s="40" t="s">
        <v>139</v>
      </c>
      <c r="K85" s="15" t="s">
        <v>464</v>
      </c>
      <c r="L85" s="115" t="s">
        <v>56</v>
      </c>
      <c r="M85" s="61">
        <f t="shared" si="17"/>
        <v>9</v>
      </c>
      <c r="N85" s="50" t="str">
        <f t="shared" si="11"/>
        <v xml:space="preserve">Fentanyl </v>
      </c>
      <c r="O85" s="54">
        <v>44534</v>
      </c>
      <c r="P85" s="60">
        <v>6.5046296296296302E-3</v>
      </c>
      <c r="Q85" s="32">
        <f t="shared" si="12"/>
        <v>44534.173541666663</v>
      </c>
      <c r="R85" s="33">
        <f t="shared" si="13"/>
        <v>44534.006504629629</v>
      </c>
      <c r="S85" s="30">
        <f t="shared" si="14"/>
        <v>0.16703703703387873</v>
      </c>
      <c r="T85" s="119">
        <f t="shared" si="15"/>
        <v>0.16703703703387873</v>
      </c>
      <c r="U85" s="38" t="str">
        <f t="shared" si="16"/>
        <v>3-6 HRS</v>
      </c>
      <c r="V85" s="40" t="s">
        <v>477</v>
      </c>
    </row>
    <row r="86" spans="1:26" s="13" customFormat="1" ht="31.2" x14ac:dyDescent="0.3">
      <c r="A86" s="40">
        <v>8206394</v>
      </c>
      <c r="B86" s="40">
        <v>40320584</v>
      </c>
      <c r="C86" s="40">
        <v>51</v>
      </c>
      <c r="D86" s="68" t="str">
        <f t="shared" si="10"/>
        <v>41-64</v>
      </c>
      <c r="E86" s="22" t="s">
        <v>29</v>
      </c>
      <c r="F86" s="15" t="str">
        <f>VLOOKUP(E86,Providers!$A$2:$B$26,2,0)</f>
        <v>Emergency Department</v>
      </c>
      <c r="G86" s="15" t="s">
        <v>7</v>
      </c>
      <c r="H86" s="40" t="s">
        <v>5</v>
      </c>
      <c r="I86" s="54">
        <v>44311</v>
      </c>
      <c r="J86" s="40" t="s">
        <v>140</v>
      </c>
      <c r="K86" s="15" t="s">
        <v>473</v>
      </c>
      <c r="L86" s="115" t="s">
        <v>462</v>
      </c>
      <c r="M86" s="61">
        <f t="shared" si="17"/>
        <v>3</v>
      </c>
      <c r="N86" s="50" t="str">
        <f t="shared" si="11"/>
        <v>No Prior</v>
      </c>
      <c r="O86" s="54"/>
      <c r="P86" s="60"/>
      <c r="Q86" s="32">
        <f t="shared" si="12"/>
        <v>44311.477847222224</v>
      </c>
      <c r="R86" s="33">
        <f t="shared" si="13"/>
        <v>0</v>
      </c>
      <c r="S86" s="30"/>
      <c r="T86" s="119">
        <f t="shared" si="15"/>
        <v>0</v>
      </c>
      <c r="U86" s="38" t="str">
        <f t="shared" si="16"/>
        <v/>
      </c>
      <c r="V86" s="40" t="s">
        <v>477</v>
      </c>
      <c r="X86" s="3"/>
      <c r="Y86" s="71"/>
      <c r="Z86" s="74"/>
    </row>
    <row r="87" spans="1:26" ht="15.6" x14ac:dyDescent="0.3">
      <c r="A87" s="40">
        <v>7046399</v>
      </c>
      <c r="B87" s="40">
        <v>48794541</v>
      </c>
      <c r="C87" s="40">
        <v>82</v>
      </c>
      <c r="D87" s="68" t="str">
        <f t="shared" si="10"/>
        <v>65+</v>
      </c>
      <c r="E87" s="22" t="s">
        <v>35</v>
      </c>
      <c r="F87" s="15" t="str">
        <f>VLOOKUP(E87,Providers!$A$2:$B$26,2,0)</f>
        <v>Ob-Gyn</v>
      </c>
      <c r="G87" s="15" t="s">
        <v>7</v>
      </c>
      <c r="H87" s="40" t="s">
        <v>5</v>
      </c>
      <c r="I87" s="54">
        <v>44348</v>
      </c>
      <c r="J87" s="40" t="s">
        <v>141</v>
      </c>
      <c r="K87" s="15" t="s">
        <v>471</v>
      </c>
      <c r="L87" s="115" t="s">
        <v>53</v>
      </c>
      <c r="M87" s="61">
        <f t="shared" si="17"/>
        <v>9</v>
      </c>
      <c r="N87" s="50" t="str">
        <f t="shared" si="11"/>
        <v xml:space="preserve">Morphine </v>
      </c>
      <c r="O87" s="54">
        <v>44348</v>
      </c>
      <c r="P87" s="60">
        <v>5.8287037037037033E-2</v>
      </c>
      <c r="Q87" s="32">
        <f t="shared" si="12"/>
        <v>44348.201249999998</v>
      </c>
      <c r="R87" s="33">
        <f t="shared" si="13"/>
        <v>44348.058287037034</v>
      </c>
      <c r="S87" s="30">
        <f t="shared" si="14"/>
        <v>0.14296296296379296</v>
      </c>
      <c r="T87" s="119">
        <f t="shared" si="15"/>
        <v>0.14296296296379296</v>
      </c>
      <c r="U87" s="38" t="str">
        <f t="shared" si="16"/>
        <v>3-6 HRS</v>
      </c>
      <c r="V87" s="40" t="s">
        <v>477</v>
      </c>
    </row>
    <row r="88" spans="1:26" ht="15.6" x14ac:dyDescent="0.3">
      <c r="A88" s="40">
        <v>4814751</v>
      </c>
      <c r="B88" s="40">
        <v>40473326</v>
      </c>
      <c r="C88" s="40">
        <v>46</v>
      </c>
      <c r="D88" s="68" t="str">
        <f t="shared" si="10"/>
        <v>41-64</v>
      </c>
      <c r="E88" s="22" t="s">
        <v>19</v>
      </c>
      <c r="F88" s="15" t="str">
        <f>VLOOKUP(E88,Providers!$A$2:$B$26,2,0)</f>
        <v>Emergency Department</v>
      </c>
      <c r="G88" s="15" t="s">
        <v>7</v>
      </c>
      <c r="H88" s="40" t="s">
        <v>5</v>
      </c>
      <c r="I88" s="54">
        <v>44496</v>
      </c>
      <c r="J88" s="40" t="s">
        <v>142</v>
      </c>
      <c r="K88" s="15" t="s">
        <v>463</v>
      </c>
      <c r="L88" s="115" t="s">
        <v>55</v>
      </c>
      <c r="M88" s="61">
        <f t="shared" si="17"/>
        <v>9</v>
      </c>
      <c r="N88" s="50" t="str">
        <f t="shared" si="11"/>
        <v xml:space="preserve">Morphine </v>
      </c>
      <c r="O88" s="54">
        <v>44496</v>
      </c>
      <c r="P88" s="60">
        <v>0.36284722222222227</v>
      </c>
      <c r="Q88" s="32">
        <f t="shared" si="12"/>
        <v>44496.455763888887</v>
      </c>
      <c r="R88" s="33">
        <f t="shared" si="13"/>
        <v>44496.362847222219</v>
      </c>
      <c r="S88" s="30">
        <f t="shared" si="14"/>
        <v>9.2916666668315884E-2</v>
      </c>
      <c r="T88" s="119">
        <f t="shared" si="15"/>
        <v>9.2916666668315884E-2</v>
      </c>
      <c r="U88" s="38" t="str">
        <f t="shared" si="16"/>
        <v>0-3 HRS</v>
      </c>
      <c r="V88" s="40" t="s">
        <v>477</v>
      </c>
    </row>
    <row r="89" spans="1:26" ht="31.2" x14ac:dyDescent="0.3">
      <c r="A89" s="40">
        <v>5374369</v>
      </c>
      <c r="B89" s="40">
        <v>40649657</v>
      </c>
      <c r="C89" s="40">
        <v>33</v>
      </c>
      <c r="D89" s="68" t="str">
        <f t="shared" si="10"/>
        <v>&lt;40</v>
      </c>
      <c r="E89" s="22" t="s">
        <v>32</v>
      </c>
      <c r="F89" s="15" t="str">
        <f>VLOOKUP(E89,Providers!$A$2:$B$26,2,0)</f>
        <v>Urology</v>
      </c>
      <c r="G89" s="15" t="s">
        <v>7</v>
      </c>
      <c r="H89" s="40" t="s">
        <v>5</v>
      </c>
      <c r="I89" s="54">
        <v>44480</v>
      </c>
      <c r="J89" s="40" t="s">
        <v>143</v>
      </c>
      <c r="K89" s="15" t="s">
        <v>467</v>
      </c>
      <c r="L89" s="115" t="s">
        <v>16</v>
      </c>
      <c r="M89" s="61">
        <f t="shared" si="17"/>
        <v>10</v>
      </c>
      <c r="N89" s="50" t="str">
        <f t="shared" si="11"/>
        <v xml:space="preserve">OxyCODONE </v>
      </c>
      <c r="O89" s="54">
        <v>44480</v>
      </c>
      <c r="P89" s="60">
        <v>0.76938657407407418</v>
      </c>
      <c r="Q89" s="32">
        <f t="shared" si="12"/>
        <v>44480.826678240737</v>
      </c>
      <c r="R89" s="33">
        <f t="shared" si="13"/>
        <v>44480.769386574073</v>
      </c>
      <c r="S89" s="30">
        <f t="shared" si="14"/>
        <v>5.7291666664241347E-2</v>
      </c>
      <c r="T89" s="119">
        <f t="shared" si="15"/>
        <v>5.7291666664241347E-2</v>
      </c>
      <c r="U89" s="38" t="str">
        <f t="shared" si="16"/>
        <v>0-3 HRS</v>
      </c>
      <c r="V89" s="40" t="s">
        <v>477</v>
      </c>
    </row>
    <row r="90" spans="1:26" s="13" customFormat="1" ht="31.2" x14ac:dyDescent="0.3">
      <c r="A90" s="40">
        <v>8834622</v>
      </c>
      <c r="B90" s="40">
        <v>49553041</v>
      </c>
      <c r="C90" s="40">
        <v>55</v>
      </c>
      <c r="D90" s="68" t="str">
        <f t="shared" si="10"/>
        <v>41-64</v>
      </c>
      <c r="E90" s="22" t="s">
        <v>25</v>
      </c>
      <c r="F90" s="15" t="str">
        <f>VLOOKUP(E90,Providers!$A$2:$B$26,2,0)</f>
        <v>Urology</v>
      </c>
      <c r="G90" s="15" t="s">
        <v>7</v>
      </c>
      <c r="H90" s="40" t="s">
        <v>5</v>
      </c>
      <c r="I90" s="54">
        <v>44298</v>
      </c>
      <c r="J90" s="40" t="s">
        <v>144</v>
      </c>
      <c r="K90" s="15" t="s">
        <v>464</v>
      </c>
      <c r="L90" s="115" t="s">
        <v>462</v>
      </c>
      <c r="M90" s="61">
        <f t="shared" si="17"/>
        <v>3</v>
      </c>
      <c r="N90" s="50" t="str">
        <f t="shared" si="11"/>
        <v>No Prior</v>
      </c>
      <c r="O90" s="54"/>
      <c r="P90" s="60"/>
      <c r="Q90" s="32">
        <f t="shared" si="12"/>
        <v>44298.378321759257</v>
      </c>
      <c r="R90" s="33">
        <f t="shared" si="13"/>
        <v>0</v>
      </c>
      <c r="S90" s="30"/>
      <c r="T90" s="119">
        <f t="shared" si="15"/>
        <v>0</v>
      </c>
      <c r="U90" s="38" t="str">
        <f t="shared" si="16"/>
        <v/>
      </c>
      <c r="V90" s="40" t="s">
        <v>477</v>
      </c>
      <c r="X90" s="3"/>
      <c r="Y90" s="71"/>
      <c r="Z90" s="74"/>
    </row>
    <row r="91" spans="1:26" ht="15.6" x14ac:dyDescent="0.3">
      <c r="A91" s="40">
        <v>2438713</v>
      </c>
      <c r="B91" s="40">
        <v>48991745</v>
      </c>
      <c r="C91" s="40">
        <v>98</v>
      </c>
      <c r="D91" s="68" t="str">
        <f t="shared" si="10"/>
        <v>65+</v>
      </c>
      <c r="E91" s="22" t="s">
        <v>33</v>
      </c>
      <c r="F91" s="15" t="str">
        <f>VLOOKUP(E91,Providers!$A$2:$B$26,2,0)</f>
        <v>Oncology</v>
      </c>
      <c r="G91" s="15" t="s">
        <v>7</v>
      </c>
      <c r="H91" s="40" t="s">
        <v>5</v>
      </c>
      <c r="I91" s="54">
        <v>44386</v>
      </c>
      <c r="J91" s="40" t="s">
        <v>145</v>
      </c>
      <c r="K91" s="15" t="s">
        <v>471</v>
      </c>
      <c r="L91" s="115" t="s">
        <v>56</v>
      </c>
      <c r="M91" s="61">
        <f t="shared" si="17"/>
        <v>9</v>
      </c>
      <c r="N91" s="50" t="str">
        <f t="shared" si="11"/>
        <v xml:space="preserve">Fentanyl </v>
      </c>
      <c r="O91" s="54">
        <v>44386</v>
      </c>
      <c r="P91" s="60">
        <v>0.68685185185185194</v>
      </c>
      <c r="Q91" s="32">
        <f t="shared" si="12"/>
        <v>44386.691967592589</v>
      </c>
      <c r="R91" s="33">
        <f t="shared" si="13"/>
        <v>44386.686851851853</v>
      </c>
      <c r="S91" s="30">
        <f t="shared" si="14"/>
        <v>5.1157407360733487E-3</v>
      </c>
      <c r="T91" s="119">
        <f t="shared" si="15"/>
        <v>5.1157407360733487E-3</v>
      </c>
      <c r="U91" s="38" t="str">
        <f t="shared" si="16"/>
        <v>0-3 HRS</v>
      </c>
      <c r="V91" s="40" t="s">
        <v>477</v>
      </c>
    </row>
    <row r="92" spans="1:26" ht="31.2" x14ac:dyDescent="0.3">
      <c r="A92" s="40">
        <v>7277575</v>
      </c>
      <c r="B92" s="40">
        <v>43155052</v>
      </c>
      <c r="C92" s="40">
        <v>22</v>
      </c>
      <c r="D92" s="68" t="str">
        <f t="shared" si="10"/>
        <v>&lt;40</v>
      </c>
      <c r="E92" s="22" t="s">
        <v>31</v>
      </c>
      <c r="F92" s="15" t="str">
        <f>VLOOKUP(E92,Providers!$A$2:$B$26,2,0)</f>
        <v>Surgery</v>
      </c>
      <c r="G92" s="15" t="s">
        <v>7</v>
      </c>
      <c r="H92" s="40" t="s">
        <v>5</v>
      </c>
      <c r="I92" s="54">
        <v>44423</v>
      </c>
      <c r="J92" s="40" t="s">
        <v>146</v>
      </c>
      <c r="K92" s="15" t="s">
        <v>475</v>
      </c>
      <c r="L92" s="115" t="s">
        <v>494</v>
      </c>
      <c r="M92" s="61">
        <f t="shared" si="17"/>
        <v>10</v>
      </c>
      <c r="N92" s="50" t="str">
        <f t="shared" si="11"/>
        <v xml:space="preserve">Oxycodone </v>
      </c>
      <c r="O92" s="54">
        <v>44423</v>
      </c>
      <c r="P92" s="60">
        <v>0.1635763888888889</v>
      </c>
      <c r="Q92" s="32">
        <f t="shared" si="12"/>
        <v>44423.308032407411</v>
      </c>
      <c r="R92" s="33">
        <f t="shared" si="13"/>
        <v>44423.163576388892</v>
      </c>
      <c r="S92" s="30">
        <f t="shared" si="14"/>
        <v>0.14445601851912215</v>
      </c>
      <c r="T92" s="119">
        <f t="shared" si="15"/>
        <v>0.14445601851912215</v>
      </c>
      <c r="U92" s="38" t="str">
        <f t="shared" si="16"/>
        <v>3-6 HRS</v>
      </c>
      <c r="V92" s="40" t="s">
        <v>477</v>
      </c>
    </row>
    <row r="93" spans="1:26" ht="15.6" x14ac:dyDescent="0.3">
      <c r="A93" s="40">
        <v>6596566</v>
      </c>
      <c r="B93" s="40">
        <v>49374770</v>
      </c>
      <c r="C93" s="40">
        <v>78</v>
      </c>
      <c r="D93" s="68" t="str">
        <f t="shared" si="10"/>
        <v>65+</v>
      </c>
      <c r="E93" s="22" t="s">
        <v>51</v>
      </c>
      <c r="F93" s="15" t="str">
        <f>VLOOKUP(E93,Providers!$A$2:$B$26,2,0)</f>
        <v>Critical Care</v>
      </c>
      <c r="G93" s="15" t="s">
        <v>7</v>
      </c>
      <c r="H93" s="40" t="s">
        <v>5</v>
      </c>
      <c r="I93" s="54">
        <v>44306</v>
      </c>
      <c r="J93" s="40" t="s">
        <v>147</v>
      </c>
      <c r="K93" s="15" t="s">
        <v>473</v>
      </c>
      <c r="L93" s="115" t="s">
        <v>56</v>
      </c>
      <c r="M93" s="61">
        <f t="shared" si="17"/>
        <v>9</v>
      </c>
      <c r="N93" s="50" t="str">
        <f t="shared" si="11"/>
        <v xml:space="preserve">Fentanyl </v>
      </c>
      <c r="O93" s="54">
        <v>44306</v>
      </c>
      <c r="P93" s="60">
        <v>0.1943171296296296</v>
      </c>
      <c r="Q93" s="32">
        <f t="shared" si="12"/>
        <v>44306.61241898148</v>
      </c>
      <c r="R93" s="33">
        <f t="shared" si="13"/>
        <v>44306.19431712963</v>
      </c>
      <c r="S93" s="30">
        <f t="shared" si="14"/>
        <v>0.41810185185022419</v>
      </c>
      <c r="T93" s="119">
        <f t="shared" si="15"/>
        <v>0.41810185185022419</v>
      </c>
      <c r="U93" s="38" t="str">
        <f t="shared" si="16"/>
        <v>9-12 HRS</v>
      </c>
      <c r="V93" s="40" t="s">
        <v>477</v>
      </c>
    </row>
    <row r="94" spans="1:26" ht="31.2" x14ac:dyDescent="0.3">
      <c r="A94" s="40">
        <v>6251859</v>
      </c>
      <c r="B94" s="40">
        <v>42255093</v>
      </c>
      <c r="C94" s="40">
        <v>91</v>
      </c>
      <c r="D94" s="68" t="str">
        <f t="shared" si="10"/>
        <v>65+</v>
      </c>
      <c r="E94" s="22" t="s">
        <v>18</v>
      </c>
      <c r="F94" s="15" t="str">
        <f>VLOOKUP(E94,Providers!$A$2:$B$26,2,0)</f>
        <v>Surgery</v>
      </c>
      <c r="G94" s="15" t="s">
        <v>7</v>
      </c>
      <c r="H94" s="40" t="s">
        <v>5</v>
      </c>
      <c r="I94" s="54">
        <v>44314</v>
      </c>
      <c r="J94" s="40" t="s">
        <v>148</v>
      </c>
      <c r="K94" s="15" t="s">
        <v>46</v>
      </c>
      <c r="L94" s="115" t="s">
        <v>16</v>
      </c>
      <c r="M94" s="61">
        <f t="shared" si="17"/>
        <v>10</v>
      </c>
      <c r="N94" s="50" t="str">
        <f t="shared" si="11"/>
        <v xml:space="preserve">OxyCODONE </v>
      </c>
      <c r="O94" s="54">
        <v>44314</v>
      </c>
      <c r="P94" s="60">
        <v>0.18148148148148147</v>
      </c>
      <c r="Q94" s="32">
        <f t="shared" si="12"/>
        <v>44314.329942129632</v>
      </c>
      <c r="R94" s="33">
        <f t="shared" si="13"/>
        <v>44314.181481481479</v>
      </c>
      <c r="S94" s="30">
        <f t="shared" si="14"/>
        <v>0.1484606481535593</v>
      </c>
      <c r="T94" s="119">
        <f t="shared" si="15"/>
        <v>0.1484606481535593</v>
      </c>
      <c r="U94" s="38" t="str">
        <f t="shared" si="16"/>
        <v>3-6 HRS</v>
      </c>
      <c r="V94" s="40" t="s">
        <v>477</v>
      </c>
    </row>
    <row r="95" spans="1:26" ht="15.6" x14ac:dyDescent="0.3">
      <c r="A95" s="40">
        <v>3704716</v>
      </c>
      <c r="B95" s="40">
        <v>40732255</v>
      </c>
      <c r="C95" s="40">
        <v>79</v>
      </c>
      <c r="D95" s="68" t="str">
        <f t="shared" si="10"/>
        <v>65+</v>
      </c>
      <c r="E95" s="22" t="s">
        <v>26</v>
      </c>
      <c r="F95" s="15" t="str">
        <f>VLOOKUP(E95,Providers!$A$2:$B$26,2,0)</f>
        <v>Cardiology</v>
      </c>
      <c r="G95" s="15" t="s">
        <v>7</v>
      </c>
      <c r="H95" s="40" t="s">
        <v>5</v>
      </c>
      <c r="I95" s="54">
        <v>44225</v>
      </c>
      <c r="J95" s="40" t="s">
        <v>149</v>
      </c>
      <c r="K95" s="15" t="s">
        <v>472</v>
      </c>
      <c r="L95" s="115" t="s">
        <v>55</v>
      </c>
      <c r="M95" s="61">
        <f t="shared" si="17"/>
        <v>9</v>
      </c>
      <c r="N95" s="50" t="str">
        <f t="shared" si="11"/>
        <v xml:space="preserve">Morphine </v>
      </c>
      <c r="O95" s="54">
        <v>44224</v>
      </c>
      <c r="P95" s="60">
        <v>0.93890046296296292</v>
      </c>
      <c r="Q95" s="32">
        <f t="shared" si="12"/>
        <v>44225.141099537039</v>
      </c>
      <c r="R95" s="33">
        <f t="shared" si="13"/>
        <v>44224.938900462963</v>
      </c>
      <c r="S95" s="30">
        <f t="shared" si="14"/>
        <v>0.20219907407590654</v>
      </c>
      <c r="T95" s="119">
        <f t="shared" si="15"/>
        <v>0.20219907407590654</v>
      </c>
      <c r="U95" s="38" t="str">
        <f t="shared" si="16"/>
        <v>3-6 HRS</v>
      </c>
      <c r="V95" s="40" t="s">
        <v>477</v>
      </c>
    </row>
    <row r="96" spans="1:26" ht="15.6" x14ac:dyDescent="0.3">
      <c r="A96" s="40">
        <v>3961470</v>
      </c>
      <c r="B96" s="40">
        <v>48210939</v>
      </c>
      <c r="C96" s="40">
        <v>88</v>
      </c>
      <c r="D96" s="68" t="str">
        <f t="shared" si="10"/>
        <v>65+</v>
      </c>
      <c r="E96" s="22" t="s">
        <v>20</v>
      </c>
      <c r="F96" s="15" t="str">
        <f>VLOOKUP(E96,Providers!$A$2:$B$26,2,0)</f>
        <v>Cardiology</v>
      </c>
      <c r="G96" s="15" t="s">
        <v>7</v>
      </c>
      <c r="H96" s="40" t="s">
        <v>5</v>
      </c>
      <c r="I96" s="54">
        <v>44394</v>
      </c>
      <c r="J96" s="40" t="s">
        <v>150</v>
      </c>
      <c r="K96" s="15" t="s">
        <v>471</v>
      </c>
      <c r="L96" s="115" t="s">
        <v>53</v>
      </c>
      <c r="M96" s="61">
        <f t="shared" si="17"/>
        <v>9</v>
      </c>
      <c r="N96" s="50" t="str">
        <f t="shared" si="11"/>
        <v xml:space="preserve">Morphine </v>
      </c>
      <c r="O96" s="54">
        <v>44394</v>
      </c>
      <c r="P96" s="60">
        <v>0.23068287037037039</v>
      </c>
      <c r="Q96" s="32">
        <f t="shared" si="12"/>
        <v>44394.255219907405</v>
      </c>
      <c r="R96" s="33">
        <f t="shared" si="13"/>
        <v>44394.230682870373</v>
      </c>
      <c r="S96" s="30">
        <f t="shared" si="14"/>
        <v>2.4537037032132503E-2</v>
      </c>
      <c r="T96" s="119">
        <f t="shared" si="15"/>
        <v>2.4537037032132503E-2</v>
      </c>
      <c r="U96" s="38" t="str">
        <f t="shared" si="16"/>
        <v>0-3 HRS</v>
      </c>
      <c r="V96" s="40" t="s">
        <v>477</v>
      </c>
    </row>
    <row r="97" spans="1:26" ht="15.6" x14ac:dyDescent="0.3">
      <c r="A97" s="40">
        <v>6282100</v>
      </c>
      <c r="B97" s="40">
        <v>48048339</v>
      </c>
      <c r="C97" s="40">
        <v>35</v>
      </c>
      <c r="D97" s="68" t="str">
        <f t="shared" si="10"/>
        <v>&lt;40</v>
      </c>
      <c r="E97" s="22" t="s">
        <v>32</v>
      </c>
      <c r="F97" s="15" t="str">
        <f>VLOOKUP(E97,Providers!$A$2:$B$26,2,0)</f>
        <v>Urology</v>
      </c>
      <c r="G97" s="15" t="s">
        <v>7</v>
      </c>
      <c r="H97" s="40" t="s">
        <v>5</v>
      </c>
      <c r="I97" s="54">
        <v>44559</v>
      </c>
      <c r="J97" s="40" t="s">
        <v>151</v>
      </c>
      <c r="K97" s="15" t="s">
        <v>475</v>
      </c>
      <c r="L97" s="115" t="s">
        <v>461</v>
      </c>
      <c r="M97" s="61">
        <f t="shared" si="17"/>
        <v>14</v>
      </c>
      <c r="N97" s="50" t="str">
        <f t="shared" si="11"/>
        <v xml:space="preserve">Hydromorphone </v>
      </c>
      <c r="O97" s="54">
        <v>44559</v>
      </c>
      <c r="P97" s="60">
        <v>0.14645833333333333</v>
      </c>
      <c r="Q97" s="32">
        <f t="shared" si="12"/>
        <v>44559.317442129628</v>
      </c>
      <c r="R97" s="33">
        <f t="shared" si="13"/>
        <v>44559.146458333336</v>
      </c>
      <c r="S97" s="30">
        <f t="shared" si="14"/>
        <v>0.17098379629169358</v>
      </c>
      <c r="T97" s="119">
        <f t="shared" si="15"/>
        <v>0.17098379629169358</v>
      </c>
      <c r="U97" s="38" t="str">
        <f t="shared" si="16"/>
        <v>3-6 HRS</v>
      </c>
      <c r="V97" s="40" t="s">
        <v>478</v>
      </c>
    </row>
    <row r="98" spans="1:26" ht="31.2" x14ac:dyDescent="0.3">
      <c r="A98" s="40">
        <v>5646649</v>
      </c>
      <c r="B98" s="40">
        <v>47954109</v>
      </c>
      <c r="C98" s="40">
        <v>29</v>
      </c>
      <c r="D98" s="68" t="str">
        <f t="shared" si="10"/>
        <v>&lt;40</v>
      </c>
      <c r="E98" s="22" t="s">
        <v>24</v>
      </c>
      <c r="F98" s="15" t="str">
        <f>VLOOKUP(E98,Providers!$A$2:$B$26,2,0)</f>
        <v>Emergency Department</v>
      </c>
      <c r="G98" s="15" t="s">
        <v>7</v>
      </c>
      <c r="H98" s="40" t="s">
        <v>5</v>
      </c>
      <c r="I98" s="54">
        <v>44361</v>
      </c>
      <c r="J98" s="40" t="s">
        <v>152</v>
      </c>
      <c r="K98" s="15" t="s">
        <v>470</v>
      </c>
      <c r="L98" s="115" t="s">
        <v>458</v>
      </c>
      <c r="M98" s="61">
        <f t="shared" si="17"/>
        <v>10</v>
      </c>
      <c r="N98" s="50" t="str">
        <f t="shared" si="11"/>
        <v xml:space="preserve">OxyCODONE </v>
      </c>
      <c r="O98" s="54">
        <v>44361</v>
      </c>
      <c r="P98" s="60">
        <v>2.0451388888888866E-2</v>
      </c>
      <c r="Q98" s="32">
        <f t="shared" si="12"/>
        <v>44361.343344907407</v>
      </c>
      <c r="R98" s="33">
        <f t="shared" si="13"/>
        <v>44361.020451388889</v>
      </c>
      <c r="S98" s="30">
        <f t="shared" si="14"/>
        <v>0.322893518517958</v>
      </c>
      <c r="T98" s="119">
        <f t="shared" si="15"/>
        <v>0.322893518517958</v>
      </c>
      <c r="U98" s="38" t="str">
        <f t="shared" si="16"/>
        <v>6-9 HRS</v>
      </c>
      <c r="V98" s="40" t="s">
        <v>477</v>
      </c>
    </row>
    <row r="99" spans="1:26" s="13" customFormat="1" ht="31.2" x14ac:dyDescent="0.3">
      <c r="A99" s="40">
        <v>5735878</v>
      </c>
      <c r="B99" s="40">
        <v>44916978</v>
      </c>
      <c r="C99" s="40">
        <v>95</v>
      </c>
      <c r="D99" s="68" t="str">
        <f t="shared" si="10"/>
        <v>65+</v>
      </c>
      <c r="E99" s="22" t="s">
        <v>29</v>
      </c>
      <c r="F99" s="15" t="str">
        <f>VLOOKUP(E99,Providers!$A$2:$B$26,2,0)</f>
        <v>Emergency Department</v>
      </c>
      <c r="G99" s="15" t="s">
        <v>7</v>
      </c>
      <c r="H99" s="40" t="s">
        <v>5</v>
      </c>
      <c r="I99" s="54">
        <v>44462</v>
      </c>
      <c r="J99" s="40" t="s">
        <v>153</v>
      </c>
      <c r="K99" s="15" t="s">
        <v>463</v>
      </c>
      <c r="L99" s="115" t="s">
        <v>462</v>
      </c>
      <c r="M99" s="61">
        <f t="shared" si="17"/>
        <v>3</v>
      </c>
      <c r="N99" s="50" t="str">
        <f t="shared" si="11"/>
        <v>No Prior</v>
      </c>
      <c r="O99" s="54"/>
      <c r="P99" s="60"/>
      <c r="Q99" s="32">
        <f t="shared" si="12"/>
        <v>44462.607719907406</v>
      </c>
      <c r="R99" s="33">
        <f t="shared" si="13"/>
        <v>0</v>
      </c>
      <c r="S99" s="30"/>
      <c r="T99" s="119">
        <f t="shared" si="15"/>
        <v>0</v>
      </c>
      <c r="U99" s="38" t="str">
        <f t="shared" si="16"/>
        <v/>
      </c>
      <c r="V99" s="40" t="s">
        <v>477</v>
      </c>
      <c r="X99" s="3"/>
      <c r="Y99" s="71"/>
      <c r="Z99" s="74"/>
    </row>
    <row r="100" spans="1:26" ht="31.2" x14ac:dyDescent="0.3">
      <c r="A100" s="40">
        <v>8284997</v>
      </c>
      <c r="B100" s="40">
        <v>48049436</v>
      </c>
      <c r="C100" s="40">
        <v>81</v>
      </c>
      <c r="D100" s="68" t="str">
        <f t="shared" si="10"/>
        <v>65+</v>
      </c>
      <c r="E100" s="22" t="s">
        <v>19</v>
      </c>
      <c r="F100" s="15" t="str">
        <f>VLOOKUP(E100,Providers!$A$2:$B$26,2,0)</f>
        <v>Emergency Department</v>
      </c>
      <c r="G100" s="15" t="s">
        <v>7</v>
      </c>
      <c r="H100" s="40" t="s">
        <v>5</v>
      </c>
      <c r="I100" s="54">
        <v>44384</v>
      </c>
      <c r="J100" s="40" t="s">
        <v>154</v>
      </c>
      <c r="K100" s="15" t="s">
        <v>467</v>
      </c>
      <c r="L100" s="115" t="s">
        <v>459</v>
      </c>
      <c r="M100" s="61">
        <f t="shared" si="17"/>
        <v>12</v>
      </c>
      <c r="N100" s="50" t="str">
        <f t="shared" si="11"/>
        <v xml:space="preserve">Hydrocodone </v>
      </c>
      <c r="O100" s="54">
        <v>44384</v>
      </c>
      <c r="P100" s="60">
        <v>0.3133333333333333</v>
      </c>
      <c r="Q100" s="32">
        <f t="shared" si="12"/>
        <v>44384.585405092592</v>
      </c>
      <c r="R100" s="33">
        <f t="shared" si="13"/>
        <v>44384.313333333332</v>
      </c>
      <c r="S100" s="30">
        <f t="shared" si="14"/>
        <v>0.27207175926014315</v>
      </c>
      <c r="T100" s="119">
        <f t="shared" si="15"/>
        <v>0.27207175926014315</v>
      </c>
      <c r="U100" s="38" t="str">
        <f t="shared" si="16"/>
        <v>6-9 HRS</v>
      </c>
      <c r="V100" s="40" t="s">
        <v>477</v>
      </c>
    </row>
    <row r="101" spans="1:26" ht="31.2" x14ac:dyDescent="0.3">
      <c r="A101" s="40">
        <v>3918450</v>
      </c>
      <c r="B101" s="40">
        <v>43944465</v>
      </c>
      <c r="C101" s="40">
        <v>87</v>
      </c>
      <c r="D101" s="68" t="str">
        <f t="shared" si="10"/>
        <v>65+</v>
      </c>
      <c r="E101" s="22" t="s">
        <v>31</v>
      </c>
      <c r="F101" s="15" t="str">
        <f>VLOOKUP(E101,Providers!$A$2:$B$26,2,0)</f>
        <v>Surgery</v>
      </c>
      <c r="G101" s="15" t="s">
        <v>7</v>
      </c>
      <c r="H101" s="40" t="s">
        <v>5</v>
      </c>
      <c r="I101" s="54">
        <v>44322</v>
      </c>
      <c r="J101" s="40" t="s">
        <v>155</v>
      </c>
      <c r="K101" s="15" t="s">
        <v>463</v>
      </c>
      <c r="L101" s="115" t="s">
        <v>494</v>
      </c>
      <c r="M101" s="61">
        <f t="shared" si="17"/>
        <v>10</v>
      </c>
      <c r="N101" s="50" t="str">
        <f t="shared" si="11"/>
        <v xml:space="preserve">Oxycodone </v>
      </c>
      <c r="O101" s="54">
        <v>44322</v>
      </c>
      <c r="P101" s="60">
        <v>0.42372685185185183</v>
      </c>
      <c r="Q101" s="32">
        <f t="shared" si="12"/>
        <v>44322.550879629627</v>
      </c>
      <c r="R101" s="33">
        <f t="shared" si="13"/>
        <v>44322.423726851855</v>
      </c>
      <c r="S101" s="30">
        <f t="shared" si="14"/>
        <v>0.12715277777169831</v>
      </c>
      <c r="T101" s="119">
        <f t="shared" si="15"/>
        <v>0.12715277777169831</v>
      </c>
      <c r="U101" s="38" t="str">
        <f t="shared" si="16"/>
        <v>3-6 HRS</v>
      </c>
      <c r="V101" s="40" t="s">
        <v>477</v>
      </c>
    </row>
    <row r="102" spans="1:26" ht="15.6" x14ac:dyDescent="0.3">
      <c r="A102" s="40">
        <v>6807719</v>
      </c>
      <c r="B102" s="40">
        <v>40482203</v>
      </c>
      <c r="C102" s="40">
        <v>81</v>
      </c>
      <c r="D102" s="68" t="str">
        <f t="shared" si="10"/>
        <v>65+</v>
      </c>
      <c r="E102" s="22" t="s">
        <v>27</v>
      </c>
      <c r="F102" s="15" t="str">
        <f>VLOOKUP(E102,Providers!$A$2:$B$26,2,0)</f>
        <v>Surgery</v>
      </c>
      <c r="G102" s="15" t="s">
        <v>7</v>
      </c>
      <c r="H102" s="40" t="s">
        <v>5</v>
      </c>
      <c r="I102" s="54">
        <v>44373</v>
      </c>
      <c r="J102" s="40" t="s">
        <v>156</v>
      </c>
      <c r="K102" s="15" t="s">
        <v>471</v>
      </c>
      <c r="L102" s="115" t="s">
        <v>52</v>
      </c>
      <c r="M102" s="61">
        <f t="shared" si="17"/>
        <v>9</v>
      </c>
      <c r="N102" s="50" t="str">
        <f t="shared" si="11"/>
        <v xml:space="preserve">Fentanyl </v>
      </c>
      <c r="O102" s="54">
        <v>44373</v>
      </c>
      <c r="P102" s="60">
        <v>7.9398148148148148E-2</v>
      </c>
      <c r="Q102" s="32">
        <f t="shared" si="12"/>
        <v>44373.240231481483</v>
      </c>
      <c r="R102" s="33">
        <f t="shared" si="13"/>
        <v>44373.079398148147</v>
      </c>
      <c r="S102" s="30">
        <f t="shared" si="14"/>
        <v>0.16083333333517658</v>
      </c>
      <c r="T102" s="119">
        <f t="shared" si="15"/>
        <v>0.16083333333517658</v>
      </c>
      <c r="U102" s="38" t="str">
        <f t="shared" si="16"/>
        <v>3-6 HRS</v>
      </c>
      <c r="V102" s="40" t="s">
        <v>477</v>
      </c>
    </row>
    <row r="103" spans="1:26" ht="15.6" x14ac:dyDescent="0.3">
      <c r="A103" s="40">
        <v>4078585</v>
      </c>
      <c r="B103" s="40">
        <v>47427896</v>
      </c>
      <c r="C103" s="40">
        <v>91</v>
      </c>
      <c r="D103" s="68" t="str">
        <f t="shared" si="10"/>
        <v>65+</v>
      </c>
      <c r="E103" s="22" t="s">
        <v>37</v>
      </c>
      <c r="F103" s="15" t="str">
        <f>VLOOKUP(E103,Providers!$A$2:$B$26,2,0)</f>
        <v>Critical Care</v>
      </c>
      <c r="G103" s="15" t="s">
        <v>7</v>
      </c>
      <c r="H103" s="40" t="s">
        <v>5</v>
      </c>
      <c r="I103" s="54">
        <v>44300</v>
      </c>
      <c r="J103" s="40" t="s">
        <v>157</v>
      </c>
      <c r="K103" s="15" t="s">
        <v>472</v>
      </c>
      <c r="L103" s="115" t="s">
        <v>15</v>
      </c>
      <c r="M103" s="61">
        <f t="shared" si="17"/>
        <v>9</v>
      </c>
      <c r="N103" s="50" t="str">
        <f t="shared" si="11"/>
        <v xml:space="preserve">Fentanyl </v>
      </c>
      <c r="O103" s="54">
        <v>44300</v>
      </c>
      <c r="P103" s="60">
        <v>0.77223379629629629</v>
      </c>
      <c r="Q103" s="32">
        <f t="shared" si="12"/>
        <v>44300.895555555559</v>
      </c>
      <c r="R103" s="33">
        <f t="shared" si="13"/>
        <v>44300.772233796299</v>
      </c>
      <c r="S103" s="30">
        <f t="shared" si="14"/>
        <v>0.12332175925985212</v>
      </c>
      <c r="T103" s="119">
        <f t="shared" si="15"/>
        <v>0.12332175925985212</v>
      </c>
      <c r="U103" s="38" t="str">
        <f t="shared" si="16"/>
        <v>0-3 HRS</v>
      </c>
      <c r="V103" s="40" t="s">
        <v>478</v>
      </c>
    </row>
    <row r="104" spans="1:26" ht="15.6" x14ac:dyDescent="0.3">
      <c r="A104" s="40">
        <v>4153632</v>
      </c>
      <c r="B104" s="40">
        <v>42300653</v>
      </c>
      <c r="C104" s="40">
        <v>42</v>
      </c>
      <c r="D104" s="68" t="str">
        <f t="shared" si="10"/>
        <v>41-64</v>
      </c>
      <c r="E104" s="22" t="s">
        <v>38</v>
      </c>
      <c r="F104" s="15" t="str">
        <f>VLOOKUP(E104,Providers!$A$2:$B$26,2,0)</f>
        <v>Oncology</v>
      </c>
      <c r="G104" s="15" t="s">
        <v>7</v>
      </c>
      <c r="H104" s="40" t="s">
        <v>5</v>
      </c>
      <c r="I104" s="54">
        <v>44485</v>
      </c>
      <c r="J104" s="40" t="s">
        <v>158</v>
      </c>
      <c r="K104" s="15" t="s">
        <v>475</v>
      </c>
      <c r="L104" s="115" t="s">
        <v>461</v>
      </c>
      <c r="M104" s="61">
        <f t="shared" si="17"/>
        <v>14</v>
      </c>
      <c r="N104" s="50" t="str">
        <f t="shared" si="11"/>
        <v xml:space="preserve">Hydromorphone </v>
      </c>
      <c r="O104" s="54">
        <v>44485</v>
      </c>
      <c r="P104" s="60">
        <v>0.26484953703703701</v>
      </c>
      <c r="Q104" s="32">
        <f t="shared" si="12"/>
        <v>44485.394467592596</v>
      </c>
      <c r="R104" s="33">
        <f t="shared" si="13"/>
        <v>44485.264849537038</v>
      </c>
      <c r="S104" s="30">
        <f t="shared" si="14"/>
        <v>0.12961805555823958</v>
      </c>
      <c r="T104" s="119">
        <f t="shared" si="15"/>
        <v>0.12961805555823958</v>
      </c>
      <c r="U104" s="38" t="str">
        <f t="shared" si="16"/>
        <v>3-6 HRS</v>
      </c>
      <c r="V104" s="40" t="s">
        <v>477</v>
      </c>
    </row>
    <row r="105" spans="1:26" ht="15.6" x14ac:dyDescent="0.3">
      <c r="A105" s="40">
        <v>6938023</v>
      </c>
      <c r="B105" s="40">
        <v>48877105</v>
      </c>
      <c r="C105" s="40">
        <v>78</v>
      </c>
      <c r="D105" s="68" t="str">
        <f t="shared" si="10"/>
        <v>65+</v>
      </c>
      <c r="E105" s="24" t="s">
        <v>49</v>
      </c>
      <c r="F105" s="15" t="str">
        <f>VLOOKUP(E105,Providers!$A$2:$B$26,2,0)</f>
        <v>Critical Care</v>
      </c>
      <c r="G105" s="15" t="s">
        <v>7</v>
      </c>
      <c r="H105" s="40" t="s">
        <v>5</v>
      </c>
      <c r="I105" s="54">
        <v>44283</v>
      </c>
      <c r="J105" s="40" t="s">
        <v>159</v>
      </c>
      <c r="K105" s="15" t="s">
        <v>46</v>
      </c>
      <c r="L105" s="115" t="s">
        <v>52</v>
      </c>
      <c r="M105" s="61">
        <f t="shared" si="17"/>
        <v>9</v>
      </c>
      <c r="N105" s="50" t="str">
        <f t="shared" si="11"/>
        <v xml:space="preserve">Fentanyl </v>
      </c>
      <c r="O105" s="54">
        <v>44283</v>
      </c>
      <c r="P105" s="60">
        <v>9.2060185185185217E-2</v>
      </c>
      <c r="Q105" s="32">
        <f t="shared" si="12"/>
        <v>44283.730671296296</v>
      </c>
      <c r="R105" s="33">
        <f t="shared" si="13"/>
        <v>44283.092060185183</v>
      </c>
      <c r="S105" s="30">
        <f t="shared" si="14"/>
        <v>0.63861111111327773</v>
      </c>
      <c r="T105" s="119">
        <f t="shared" si="15"/>
        <v>0.63861111111327773</v>
      </c>
      <c r="U105" s="38" t="str">
        <f t="shared" si="16"/>
        <v>12+ HRS</v>
      </c>
      <c r="V105" s="40" t="s">
        <v>477</v>
      </c>
    </row>
    <row r="106" spans="1:26" ht="15.6" x14ac:dyDescent="0.3">
      <c r="A106" s="40">
        <v>7639330</v>
      </c>
      <c r="B106" s="40">
        <v>44836941</v>
      </c>
      <c r="C106" s="40">
        <v>83</v>
      </c>
      <c r="D106" s="68" t="str">
        <f t="shared" si="10"/>
        <v>65+</v>
      </c>
      <c r="E106" s="22" t="s">
        <v>20</v>
      </c>
      <c r="F106" s="15" t="str">
        <f>VLOOKUP(E106,Providers!$A$2:$B$26,2,0)</f>
        <v>Cardiology</v>
      </c>
      <c r="G106" s="15" t="s">
        <v>7</v>
      </c>
      <c r="H106" s="40" t="s">
        <v>5</v>
      </c>
      <c r="I106" s="54">
        <v>44395</v>
      </c>
      <c r="J106" s="40" t="s">
        <v>160</v>
      </c>
      <c r="K106" s="15" t="s">
        <v>465</v>
      </c>
      <c r="L106" s="115" t="s">
        <v>460</v>
      </c>
      <c r="M106" s="61">
        <f t="shared" si="17"/>
        <v>14</v>
      </c>
      <c r="N106" s="50" t="str">
        <f t="shared" si="11"/>
        <v xml:space="preserve">Hydromorphone </v>
      </c>
      <c r="O106" s="54">
        <v>44395</v>
      </c>
      <c r="P106" s="60">
        <v>0.45318287037037036</v>
      </c>
      <c r="Q106" s="32">
        <f t="shared" si="12"/>
        <v>44395.779305555552</v>
      </c>
      <c r="R106" s="33">
        <f t="shared" si="13"/>
        <v>44395.453182870369</v>
      </c>
      <c r="S106" s="30">
        <f t="shared" si="14"/>
        <v>0.32612268518278142</v>
      </c>
      <c r="T106" s="119">
        <f t="shared" si="15"/>
        <v>0.32612268518278142</v>
      </c>
      <c r="U106" s="38" t="str">
        <f t="shared" si="16"/>
        <v>6-9 HRS</v>
      </c>
      <c r="V106" s="40" t="s">
        <v>477</v>
      </c>
    </row>
    <row r="107" spans="1:26" ht="15.6" x14ac:dyDescent="0.3">
      <c r="A107" s="40">
        <v>4762104</v>
      </c>
      <c r="B107" s="40">
        <v>43382099</v>
      </c>
      <c r="C107" s="40">
        <v>45</v>
      </c>
      <c r="D107" s="68" t="str">
        <f t="shared" si="10"/>
        <v>41-64</v>
      </c>
      <c r="E107" s="22" t="s">
        <v>18</v>
      </c>
      <c r="F107" s="15" t="str">
        <f>VLOOKUP(E107,Providers!$A$2:$B$26,2,0)</f>
        <v>Surgery</v>
      </c>
      <c r="G107" s="15" t="s">
        <v>7</v>
      </c>
      <c r="H107" s="40" t="s">
        <v>5</v>
      </c>
      <c r="I107" s="54">
        <v>44280</v>
      </c>
      <c r="J107" s="40" t="s">
        <v>161</v>
      </c>
      <c r="K107" s="15" t="s">
        <v>465</v>
      </c>
      <c r="L107" s="115" t="s">
        <v>457</v>
      </c>
      <c r="M107" s="61">
        <f t="shared" si="17"/>
        <v>10</v>
      </c>
      <c r="N107" s="50" t="str">
        <f t="shared" si="11"/>
        <v xml:space="preserve">Methadone </v>
      </c>
      <c r="O107" s="54">
        <v>44280</v>
      </c>
      <c r="P107" s="60">
        <v>6.528935185185189E-2</v>
      </c>
      <c r="Q107" s="32">
        <f t="shared" si="12"/>
        <v>44280.313564814816</v>
      </c>
      <c r="R107" s="33">
        <f t="shared" si="13"/>
        <v>44280.065289351849</v>
      </c>
      <c r="S107" s="30">
        <f t="shared" si="14"/>
        <v>0.24827546296728542</v>
      </c>
      <c r="T107" s="119">
        <f t="shared" si="15"/>
        <v>0.24827546296728542</v>
      </c>
      <c r="U107" s="38" t="str">
        <f t="shared" si="16"/>
        <v>3-6 HRS</v>
      </c>
      <c r="V107" s="40" t="s">
        <v>477</v>
      </c>
    </row>
    <row r="108" spans="1:26" ht="15.6" x14ac:dyDescent="0.3">
      <c r="A108" s="40">
        <v>1182474</v>
      </c>
      <c r="B108" s="40">
        <v>44550763</v>
      </c>
      <c r="C108" s="40">
        <v>49</v>
      </c>
      <c r="D108" s="68" t="str">
        <f t="shared" si="10"/>
        <v>41-64</v>
      </c>
      <c r="E108" s="22" t="s">
        <v>22</v>
      </c>
      <c r="F108" s="15" t="str">
        <f>VLOOKUP(E108,Providers!$A$2:$B$26,2,0)</f>
        <v>Surgery</v>
      </c>
      <c r="G108" s="15" t="s">
        <v>7</v>
      </c>
      <c r="H108" s="40" t="s">
        <v>5</v>
      </c>
      <c r="I108" s="54">
        <v>44258</v>
      </c>
      <c r="J108" s="40" t="s">
        <v>162</v>
      </c>
      <c r="K108" s="15" t="s">
        <v>466</v>
      </c>
      <c r="L108" s="115" t="s">
        <v>55</v>
      </c>
      <c r="M108" s="61">
        <f t="shared" si="17"/>
        <v>9</v>
      </c>
      <c r="N108" s="50" t="str">
        <f t="shared" si="11"/>
        <v xml:space="preserve">Morphine </v>
      </c>
      <c r="O108" s="54">
        <v>44258</v>
      </c>
      <c r="P108" s="60">
        <v>0.11704861111111109</v>
      </c>
      <c r="Q108" s="32">
        <f t="shared" si="12"/>
        <v>44258.40320601852</v>
      </c>
      <c r="R108" s="33">
        <f t="shared" si="13"/>
        <v>44258.117048611108</v>
      </c>
      <c r="S108" s="30">
        <f t="shared" si="14"/>
        <v>0.28615740741224727</v>
      </c>
      <c r="T108" s="119">
        <f t="shared" si="15"/>
        <v>0.28615740741224727</v>
      </c>
      <c r="U108" s="38" t="str">
        <f t="shared" si="16"/>
        <v>6-9 HRS</v>
      </c>
      <c r="V108" s="40" t="s">
        <v>477</v>
      </c>
    </row>
    <row r="109" spans="1:26" ht="15.6" x14ac:dyDescent="0.3">
      <c r="A109" s="40">
        <v>3400999</v>
      </c>
      <c r="B109" s="40">
        <v>44621763</v>
      </c>
      <c r="C109" s="40">
        <v>26</v>
      </c>
      <c r="D109" s="68" t="str">
        <f t="shared" si="10"/>
        <v>&lt;40</v>
      </c>
      <c r="E109" s="22" t="s">
        <v>25</v>
      </c>
      <c r="F109" s="15" t="str">
        <f>VLOOKUP(E109,Providers!$A$2:$B$26,2,0)</f>
        <v>Urology</v>
      </c>
      <c r="G109" s="15" t="s">
        <v>7</v>
      </c>
      <c r="H109" s="40" t="s">
        <v>5</v>
      </c>
      <c r="I109" s="54">
        <v>44388</v>
      </c>
      <c r="J109" s="40" t="s">
        <v>163</v>
      </c>
      <c r="K109" s="15" t="s">
        <v>470</v>
      </c>
      <c r="L109" s="115" t="s">
        <v>56</v>
      </c>
      <c r="M109" s="61">
        <f t="shared" si="17"/>
        <v>9</v>
      </c>
      <c r="N109" s="50" t="str">
        <f t="shared" si="11"/>
        <v xml:space="preserve">Fentanyl </v>
      </c>
      <c r="O109" s="54">
        <v>44388</v>
      </c>
      <c r="P109" s="60">
        <v>0.25351851851851853</v>
      </c>
      <c r="Q109" s="32">
        <f t="shared" si="12"/>
        <v>44388.420567129629</v>
      </c>
      <c r="R109" s="33">
        <f t="shared" si="13"/>
        <v>44388.253518518519</v>
      </c>
      <c r="S109" s="30">
        <f t="shared" si="14"/>
        <v>0.16704861111065838</v>
      </c>
      <c r="T109" s="119">
        <f t="shared" si="15"/>
        <v>0.16704861111065838</v>
      </c>
      <c r="U109" s="38" t="str">
        <f t="shared" si="16"/>
        <v>3-6 HRS</v>
      </c>
      <c r="V109" s="40" t="s">
        <v>477</v>
      </c>
    </row>
    <row r="110" spans="1:26" ht="15.6" x14ac:dyDescent="0.3">
      <c r="A110" s="40">
        <v>8128580</v>
      </c>
      <c r="B110" s="40">
        <v>47290150</v>
      </c>
      <c r="C110" s="40">
        <v>74</v>
      </c>
      <c r="D110" s="68" t="str">
        <f t="shared" si="10"/>
        <v>65+</v>
      </c>
      <c r="E110" s="22" t="s">
        <v>28</v>
      </c>
      <c r="F110" s="15" t="str">
        <f>VLOOKUP(E110,Providers!$A$2:$B$26,2,0)</f>
        <v>Cardiology</v>
      </c>
      <c r="G110" s="15" t="s">
        <v>7</v>
      </c>
      <c r="H110" s="40" t="s">
        <v>5</v>
      </c>
      <c r="I110" s="54">
        <v>44382</v>
      </c>
      <c r="J110" s="40" t="s">
        <v>164</v>
      </c>
      <c r="K110" s="15" t="s">
        <v>472</v>
      </c>
      <c r="L110" s="115" t="s">
        <v>461</v>
      </c>
      <c r="M110" s="61">
        <f t="shared" si="17"/>
        <v>14</v>
      </c>
      <c r="N110" s="50" t="str">
        <f t="shared" si="11"/>
        <v xml:space="preserve">Hydromorphone </v>
      </c>
      <c r="O110" s="54">
        <v>44382</v>
      </c>
      <c r="P110" s="60">
        <v>0.16939814814814813</v>
      </c>
      <c r="Q110" s="32">
        <f t="shared" si="12"/>
        <v>44382.357395833336</v>
      </c>
      <c r="R110" s="33">
        <f t="shared" si="13"/>
        <v>44382.169398148151</v>
      </c>
      <c r="S110" s="30">
        <f t="shared" si="14"/>
        <v>0.18799768518510973</v>
      </c>
      <c r="T110" s="119">
        <f t="shared" si="15"/>
        <v>0.18799768518510973</v>
      </c>
      <c r="U110" s="38" t="str">
        <f t="shared" si="16"/>
        <v>3-6 HRS</v>
      </c>
      <c r="V110" s="40" t="s">
        <v>477</v>
      </c>
    </row>
    <row r="111" spans="1:26" ht="31.2" x14ac:dyDescent="0.3">
      <c r="A111" s="40">
        <v>3907624</v>
      </c>
      <c r="B111" s="40">
        <v>43645793</v>
      </c>
      <c r="C111" s="40">
        <v>26</v>
      </c>
      <c r="D111" s="68" t="str">
        <f t="shared" si="10"/>
        <v>&lt;40</v>
      </c>
      <c r="E111" s="22" t="s">
        <v>19</v>
      </c>
      <c r="F111" s="15" t="str">
        <f>VLOOKUP(E111,Providers!$A$2:$B$26,2,0)</f>
        <v>Emergency Department</v>
      </c>
      <c r="G111" s="15" t="s">
        <v>7</v>
      </c>
      <c r="H111" s="40" t="s">
        <v>5</v>
      </c>
      <c r="I111" s="54">
        <v>44549</v>
      </c>
      <c r="J111" s="40" t="s">
        <v>165</v>
      </c>
      <c r="K111" s="15" t="s">
        <v>463</v>
      </c>
      <c r="L111" s="115" t="s">
        <v>458</v>
      </c>
      <c r="M111" s="61">
        <f t="shared" si="17"/>
        <v>10</v>
      </c>
      <c r="N111" s="50" t="str">
        <f t="shared" si="11"/>
        <v xml:space="preserve">OxyCODONE </v>
      </c>
      <c r="O111" s="54">
        <v>44548</v>
      </c>
      <c r="P111" s="60">
        <v>0.95304398148148151</v>
      </c>
      <c r="Q111" s="32">
        <f t="shared" si="12"/>
        <v>44549.056956018518</v>
      </c>
      <c r="R111" s="33">
        <f t="shared" si="13"/>
        <v>44548.953043981484</v>
      </c>
      <c r="S111" s="30">
        <f t="shared" si="14"/>
        <v>0.10391203703329666</v>
      </c>
      <c r="T111" s="119">
        <f t="shared" si="15"/>
        <v>0.10391203703329666</v>
      </c>
      <c r="U111" s="38" t="str">
        <f t="shared" si="16"/>
        <v>0-3 HRS</v>
      </c>
      <c r="V111" s="40" t="s">
        <v>477</v>
      </c>
    </row>
    <row r="112" spans="1:26" ht="15.6" x14ac:dyDescent="0.3">
      <c r="A112" s="40">
        <v>1393656</v>
      </c>
      <c r="B112" s="40">
        <v>42108606</v>
      </c>
      <c r="C112" s="40">
        <v>42</v>
      </c>
      <c r="D112" s="68" t="str">
        <f t="shared" si="10"/>
        <v>41-64</v>
      </c>
      <c r="E112" s="22" t="s">
        <v>24</v>
      </c>
      <c r="F112" s="15" t="str">
        <f>VLOOKUP(E112,Providers!$A$2:$B$26,2,0)</f>
        <v>Emergency Department</v>
      </c>
      <c r="G112" s="15" t="s">
        <v>7</v>
      </c>
      <c r="H112" s="40" t="s">
        <v>5</v>
      </c>
      <c r="I112" s="54">
        <v>44448</v>
      </c>
      <c r="J112" s="40" t="s">
        <v>166</v>
      </c>
      <c r="K112" s="15" t="s">
        <v>463</v>
      </c>
      <c r="L112" s="115" t="s">
        <v>456</v>
      </c>
      <c r="M112" s="61">
        <f t="shared" si="17"/>
        <v>10</v>
      </c>
      <c r="N112" s="50" t="str">
        <f t="shared" si="11"/>
        <v xml:space="preserve">Methadone </v>
      </c>
      <c r="O112" s="54">
        <v>44448</v>
      </c>
      <c r="P112" s="60">
        <v>0.51791666666666669</v>
      </c>
      <c r="Q112" s="32">
        <f t="shared" si="12"/>
        <v>44448.897893518515</v>
      </c>
      <c r="R112" s="33">
        <f t="shared" si="13"/>
        <v>44448.517916666664</v>
      </c>
      <c r="S112" s="30">
        <f t="shared" si="14"/>
        <v>0.37997685185109731</v>
      </c>
      <c r="T112" s="119">
        <f t="shared" si="15"/>
        <v>0.37997685185109731</v>
      </c>
      <c r="U112" s="38" t="str">
        <f t="shared" si="16"/>
        <v>9-12 HRS</v>
      </c>
      <c r="V112" s="40" t="s">
        <v>477</v>
      </c>
    </row>
    <row r="113" spans="1:26" ht="15.6" x14ac:dyDescent="0.3">
      <c r="A113" s="40">
        <v>4433378</v>
      </c>
      <c r="B113" s="40">
        <v>45435864</v>
      </c>
      <c r="C113" s="40">
        <v>43</v>
      </c>
      <c r="D113" s="68" t="str">
        <f t="shared" si="10"/>
        <v>41-64</v>
      </c>
      <c r="E113" s="22" t="s">
        <v>25</v>
      </c>
      <c r="F113" s="15" t="str">
        <f>VLOOKUP(E113,Providers!$A$2:$B$26,2,0)</f>
        <v>Urology</v>
      </c>
      <c r="G113" s="15" t="s">
        <v>7</v>
      </c>
      <c r="H113" s="40" t="s">
        <v>5</v>
      </c>
      <c r="I113" s="54">
        <v>44347</v>
      </c>
      <c r="J113" s="40" t="s">
        <v>167</v>
      </c>
      <c r="K113" s="15" t="s">
        <v>474</v>
      </c>
      <c r="L113" s="115" t="s">
        <v>55</v>
      </c>
      <c r="M113" s="61">
        <f t="shared" si="17"/>
        <v>9</v>
      </c>
      <c r="N113" s="50" t="str">
        <f t="shared" si="11"/>
        <v xml:space="preserve">Morphine </v>
      </c>
      <c r="O113" s="54">
        <v>44347</v>
      </c>
      <c r="P113" s="60">
        <v>0.85273148148148159</v>
      </c>
      <c r="Q113" s="32">
        <f t="shared" si="12"/>
        <v>44347.896516203706</v>
      </c>
      <c r="R113" s="33">
        <f t="shared" si="13"/>
        <v>44347.852731481478</v>
      </c>
      <c r="S113" s="30">
        <f t="shared" si="14"/>
        <v>4.3784722227428574E-2</v>
      </c>
      <c r="T113" s="119">
        <f t="shared" si="15"/>
        <v>4.3784722227428574E-2</v>
      </c>
      <c r="U113" s="38" t="str">
        <f t="shared" si="16"/>
        <v>0-3 HRS</v>
      </c>
      <c r="V113" s="40" t="s">
        <v>477</v>
      </c>
    </row>
    <row r="114" spans="1:26" ht="31.2" x14ac:dyDescent="0.3">
      <c r="A114" s="40">
        <v>1279296</v>
      </c>
      <c r="B114" s="40">
        <v>49292502</v>
      </c>
      <c r="C114" s="40">
        <v>40</v>
      </c>
      <c r="D114" s="68" t="str">
        <f t="shared" si="10"/>
        <v>&lt;40</v>
      </c>
      <c r="E114" s="22" t="s">
        <v>32</v>
      </c>
      <c r="F114" s="15" t="str">
        <f>VLOOKUP(E114,Providers!$A$2:$B$26,2,0)</f>
        <v>Urology</v>
      </c>
      <c r="G114" s="15" t="s">
        <v>7</v>
      </c>
      <c r="H114" s="40" t="s">
        <v>5</v>
      </c>
      <c r="I114" s="54">
        <v>44289</v>
      </c>
      <c r="J114" s="40" t="s">
        <v>168</v>
      </c>
      <c r="K114" s="15" t="s">
        <v>465</v>
      </c>
      <c r="L114" s="115" t="s">
        <v>16</v>
      </c>
      <c r="M114" s="61">
        <f t="shared" si="17"/>
        <v>10</v>
      </c>
      <c r="N114" s="50" t="str">
        <f t="shared" si="11"/>
        <v xml:space="preserve">OxyCODONE </v>
      </c>
      <c r="O114" s="54">
        <v>44289</v>
      </c>
      <c r="P114" s="60">
        <v>4.5763888888888889E-2</v>
      </c>
      <c r="Q114" s="32">
        <f t="shared" si="12"/>
        <v>44289.119074074071</v>
      </c>
      <c r="R114" s="33">
        <f t="shared" si="13"/>
        <v>44289.045763888891</v>
      </c>
      <c r="S114" s="30">
        <f t="shared" si="14"/>
        <v>7.331018518016208E-2</v>
      </c>
      <c r="T114" s="119">
        <f t="shared" si="15"/>
        <v>7.331018518016208E-2</v>
      </c>
      <c r="U114" s="38" t="str">
        <f t="shared" si="16"/>
        <v>0-3 HRS</v>
      </c>
      <c r="V114" s="40" t="s">
        <v>477</v>
      </c>
    </row>
    <row r="115" spans="1:26" ht="15.6" x14ac:dyDescent="0.3">
      <c r="A115" s="40">
        <v>3473129</v>
      </c>
      <c r="B115" s="40">
        <v>43185513</v>
      </c>
      <c r="C115" s="40">
        <v>44</v>
      </c>
      <c r="D115" s="68" t="str">
        <f t="shared" si="10"/>
        <v>41-64</v>
      </c>
      <c r="E115" s="22" t="s">
        <v>21</v>
      </c>
      <c r="F115" s="15" t="str">
        <f>VLOOKUP(E115,Providers!$A$2:$B$26,2,0)</f>
        <v>Urology</v>
      </c>
      <c r="G115" s="15" t="s">
        <v>7</v>
      </c>
      <c r="H115" s="40" t="s">
        <v>5</v>
      </c>
      <c r="I115" s="54">
        <v>44262</v>
      </c>
      <c r="J115" s="40" t="s">
        <v>169</v>
      </c>
      <c r="K115" s="15" t="s">
        <v>474</v>
      </c>
      <c r="L115" s="115" t="s">
        <v>55</v>
      </c>
      <c r="M115" s="61">
        <f t="shared" si="17"/>
        <v>9</v>
      </c>
      <c r="N115" s="50" t="str">
        <f t="shared" si="11"/>
        <v xml:space="preserve">Morphine </v>
      </c>
      <c r="O115" s="54">
        <v>44262</v>
      </c>
      <c r="P115" s="60">
        <v>0.29166666666666669</v>
      </c>
      <c r="Q115" s="32">
        <f t="shared" si="12"/>
        <v>44262.365231481483</v>
      </c>
      <c r="R115" s="33">
        <f t="shared" si="13"/>
        <v>44262.291666666664</v>
      </c>
      <c r="S115" s="30">
        <f t="shared" si="14"/>
        <v>7.3564814818382729E-2</v>
      </c>
      <c r="T115" s="119">
        <f t="shared" si="15"/>
        <v>7.3564814818382729E-2</v>
      </c>
      <c r="U115" s="38" t="str">
        <f t="shared" si="16"/>
        <v>0-3 HRS</v>
      </c>
      <c r="V115" s="40" t="s">
        <v>477</v>
      </c>
    </row>
    <row r="116" spans="1:26" ht="15.6" x14ac:dyDescent="0.3">
      <c r="A116" s="40">
        <v>1371632</v>
      </c>
      <c r="B116" s="40">
        <v>47964045</v>
      </c>
      <c r="C116" s="40">
        <v>41</v>
      </c>
      <c r="D116" s="68" t="str">
        <f t="shared" si="10"/>
        <v>41-64</v>
      </c>
      <c r="E116" s="22" t="s">
        <v>23</v>
      </c>
      <c r="F116" s="15" t="str">
        <f>VLOOKUP(E116,Providers!$A$2:$B$26,2,0)</f>
        <v>Oncology</v>
      </c>
      <c r="G116" s="15" t="s">
        <v>7</v>
      </c>
      <c r="H116" s="40" t="s">
        <v>5</v>
      </c>
      <c r="I116" s="54">
        <v>44362</v>
      </c>
      <c r="J116" s="40" t="s">
        <v>170</v>
      </c>
      <c r="K116" s="15" t="s">
        <v>475</v>
      </c>
      <c r="L116" s="115" t="s">
        <v>56</v>
      </c>
      <c r="M116" s="61">
        <f t="shared" si="17"/>
        <v>9</v>
      </c>
      <c r="N116" s="50" t="str">
        <f t="shared" si="11"/>
        <v xml:space="preserve">Fentanyl </v>
      </c>
      <c r="O116" s="54">
        <v>44362</v>
      </c>
      <c r="P116" s="60">
        <v>9.1249999999999998E-2</v>
      </c>
      <c r="Q116" s="32">
        <f t="shared" si="12"/>
        <v>44362.125162037039</v>
      </c>
      <c r="R116" s="33">
        <f t="shared" si="13"/>
        <v>44362.091249999998</v>
      </c>
      <c r="S116" s="30">
        <f t="shared" si="14"/>
        <v>3.3912037040863652E-2</v>
      </c>
      <c r="T116" s="119">
        <f t="shared" si="15"/>
        <v>3.3912037040863652E-2</v>
      </c>
      <c r="U116" s="38" t="str">
        <f t="shared" si="16"/>
        <v>0-3 HRS</v>
      </c>
      <c r="V116" s="40" t="s">
        <v>477</v>
      </c>
    </row>
    <row r="117" spans="1:26" ht="15.6" x14ac:dyDescent="0.3">
      <c r="A117" s="40">
        <v>8496421</v>
      </c>
      <c r="B117" s="40">
        <v>45950522</v>
      </c>
      <c r="C117" s="40">
        <v>63</v>
      </c>
      <c r="D117" s="68" t="str">
        <f t="shared" si="10"/>
        <v>41-64</v>
      </c>
      <c r="E117" s="22" t="s">
        <v>38</v>
      </c>
      <c r="F117" s="15" t="str">
        <f>VLOOKUP(E117,Providers!$A$2:$B$26,2,0)</f>
        <v>Oncology</v>
      </c>
      <c r="G117" s="15" t="s">
        <v>7</v>
      </c>
      <c r="H117" s="40" t="s">
        <v>5</v>
      </c>
      <c r="I117" s="54">
        <v>44228</v>
      </c>
      <c r="J117" s="40" t="s">
        <v>171</v>
      </c>
      <c r="K117" s="15" t="s">
        <v>475</v>
      </c>
      <c r="L117" s="115" t="s">
        <v>460</v>
      </c>
      <c r="M117" s="61">
        <f t="shared" si="17"/>
        <v>14</v>
      </c>
      <c r="N117" s="50" t="str">
        <f t="shared" si="11"/>
        <v xml:space="preserve">Hydromorphone </v>
      </c>
      <c r="O117" s="54">
        <v>44228</v>
      </c>
      <c r="P117" s="60">
        <v>0.1321296296296296</v>
      </c>
      <c r="Q117" s="32">
        <f t="shared" si="12"/>
        <v>44228.726817129631</v>
      </c>
      <c r="R117" s="33">
        <f t="shared" si="13"/>
        <v>44228.13212962963</v>
      </c>
      <c r="S117" s="30">
        <f t="shared" si="14"/>
        <v>0.59468750000087311</v>
      </c>
      <c r="T117" s="119">
        <f t="shared" si="15"/>
        <v>0.59468750000087311</v>
      </c>
      <c r="U117" s="38" t="str">
        <f t="shared" si="16"/>
        <v>12+ HRS</v>
      </c>
      <c r="V117" s="40" t="s">
        <v>478</v>
      </c>
    </row>
    <row r="118" spans="1:26" s="13" customFormat="1" ht="31.2" x14ac:dyDescent="0.3">
      <c r="A118" s="40">
        <v>3707129</v>
      </c>
      <c r="B118" s="40">
        <v>41877165</v>
      </c>
      <c r="C118" s="40">
        <v>77</v>
      </c>
      <c r="D118" s="68" t="str">
        <f t="shared" si="10"/>
        <v>65+</v>
      </c>
      <c r="E118" s="22" t="s">
        <v>21</v>
      </c>
      <c r="F118" s="15" t="str">
        <f>VLOOKUP(E118,Providers!$A$2:$B$26,2,0)</f>
        <v>Urology</v>
      </c>
      <c r="G118" s="15" t="s">
        <v>7</v>
      </c>
      <c r="H118" s="40" t="s">
        <v>5</v>
      </c>
      <c r="I118" s="54">
        <v>44320</v>
      </c>
      <c r="J118" s="40" t="s">
        <v>172</v>
      </c>
      <c r="K118" s="15" t="s">
        <v>470</v>
      </c>
      <c r="L118" s="115" t="s">
        <v>462</v>
      </c>
      <c r="M118" s="61">
        <f t="shared" si="17"/>
        <v>3</v>
      </c>
      <c r="N118" s="50" t="str">
        <f t="shared" si="11"/>
        <v>No Prior</v>
      </c>
      <c r="O118" s="54"/>
      <c r="P118" s="60"/>
      <c r="Q118" s="32">
        <f t="shared" si="12"/>
        <v>44320.185891203706</v>
      </c>
      <c r="R118" s="33">
        <f t="shared" si="13"/>
        <v>0</v>
      </c>
      <c r="S118" s="30"/>
      <c r="T118" s="119">
        <f t="shared" si="15"/>
        <v>0</v>
      </c>
      <c r="U118" s="38" t="str">
        <f t="shared" si="16"/>
        <v/>
      </c>
      <c r="V118" s="40" t="s">
        <v>477</v>
      </c>
      <c r="X118" s="3"/>
      <c r="Y118" s="71"/>
      <c r="Z118" s="74"/>
    </row>
    <row r="119" spans="1:26" ht="15.6" x14ac:dyDescent="0.3">
      <c r="A119" s="40">
        <v>8166527</v>
      </c>
      <c r="B119" s="40">
        <v>48537929</v>
      </c>
      <c r="C119" s="40">
        <v>43</v>
      </c>
      <c r="D119" s="68" t="str">
        <f t="shared" si="10"/>
        <v>41-64</v>
      </c>
      <c r="E119" s="22" t="s">
        <v>28</v>
      </c>
      <c r="F119" s="15" t="str">
        <f>VLOOKUP(E119,Providers!$A$2:$B$26,2,0)</f>
        <v>Cardiology</v>
      </c>
      <c r="G119" s="15" t="s">
        <v>7</v>
      </c>
      <c r="H119" s="40" t="s">
        <v>5</v>
      </c>
      <c r="I119" s="54">
        <v>44475</v>
      </c>
      <c r="J119" s="40" t="s">
        <v>173</v>
      </c>
      <c r="K119" s="15" t="s">
        <v>472</v>
      </c>
      <c r="L119" s="115" t="s">
        <v>55</v>
      </c>
      <c r="M119" s="61">
        <f t="shared" si="17"/>
        <v>9</v>
      </c>
      <c r="N119" s="50" t="str">
        <f t="shared" si="11"/>
        <v xml:space="preserve">Morphine </v>
      </c>
      <c r="O119" s="54">
        <v>44474</v>
      </c>
      <c r="P119" s="60">
        <v>0.97493055555555552</v>
      </c>
      <c r="Q119" s="32">
        <f t="shared" si="12"/>
        <v>44475.075289351851</v>
      </c>
      <c r="R119" s="33">
        <f t="shared" si="13"/>
        <v>44474.974930555552</v>
      </c>
      <c r="S119" s="30">
        <f t="shared" si="14"/>
        <v>0.1003587962986785</v>
      </c>
      <c r="T119" s="119">
        <f t="shared" si="15"/>
        <v>0.1003587962986785</v>
      </c>
      <c r="U119" s="38" t="str">
        <f t="shared" si="16"/>
        <v>0-3 HRS</v>
      </c>
      <c r="V119" s="40" t="s">
        <v>477</v>
      </c>
    </row>
    <row r="120" spans="1:26" ht="31.2" x14ac:dyDescent="0.3">
      <c r="A120" s="40">
        <v>6957563</v>
      </c>
      <c r="B120" s="40">
        <v>47568294</v>
      </c>
      <c r="C120" s="40">
        <v>61</v>
      </c>
      <c r="D120" s="68" t="str">
        <f t="shared" si="10"/>
        <v>41-64</v>
      </c>
      <c r="E120" s="22" t="s">
        <v>33</v>
      </c>
      <c r="F120" s="15" t="str">
        <f>VLOOKUP(E120,Providers!$A$2:$B$26,2,0)</f>
        <v>Oncology</v>
      </c>
      <c r="G120" s="15" t="s">
        <v>7</v>
      </c>
      <c r="H120" s="40" t="s">
        <v>5</v>
      </c>
      <c r="I120" s="54">
        <v>44458</v>
      </c>
      <c r="J120" s="40" t="s">
        <v>174</v>
      </c>
      <c r="K120" s="15" t="s">
        <v>475</v>
      </c>
      <c r="L120" s="115" t="s">
        <v>16</v>
      </c>
      <c r="M120" s="61">
        <f t="shared" si="17"/>
        <v>10</v>
      </c>
      <c r="N120" s="50" t="str">
        <f t="shared" si="11"/>
        <v xml:space="preserve">OxyCODONE </v>
      </c>
      <c r="O120" s="54">
        <v>44458</v>
      </c>
      <c r="P120" s="60">
        <v>0.68120370370370376</v>
      </c>
      <c r="Q120" s="32">
        <f t="shared" si="12"/>
        <v>44458.758587962962</v>
      </c>
      <c r="R120" s="33">
        <f t="shared" si="13"/>
        <v>44458.681203703702</v>
      </c>
      <c r="S120" s="30">
        <f t="shared" si="14"/>
        <v>7.738425926072523E-2</v>
      </c>
      <c r="T120" s="119">
        <f t="shared" si="15"/>
        <v>7.738425926072523E-2</v>
      </c>
      <c r="U120" s="38" t="str">
        <f t="shared" si="16"/>
        <v>0-3 HRS</v>
      </c>
      <c r="V120" s="40" t="s">
        <v>477</v>
      </c>
    </row>
    <row r="121" spans="1:26" ht="15.6" x14ac:dyDescent="0.3">
      <c r="A121" s="40">
        <v>1543867</v>
      </c>
      <c r="B121" s="40">
        <v>44861140</v>
      </c>
      <c r="C121" s="40">
        <v>20</v>
      </c>
      <c r="D121" s="68" t="str">
        <f t="shared" si="10"/>
        <v>&lt;40</v>
      </c>
      <c r="E121" s="22" t="s">
        <v>51</v>
      </c>
      <c r="F121" s="15" t="str">
        <f>VLOOKUP(E121,Providers!$A$2:$B$26,2,0)</f>
        <v>Critical Care</v>
      </c>
      <c r="G121" s="15" t="s">
        <v>7</v>
      </c>
      <c r="H121" s="40" t="s">
        <v>5</v>
      </c>
      <c r="I121" s="54">
        <v>44211</v>
      </c>
      <c r="J121" s="40" t="s">
        <v>175</v>
      </c>
      <c r="K121" s="15" t="s">
        <v>465</v>
      </c>
      <c r="L121" s="115" t="s">
        <v>461</v>
      </c>
      <c r="M121" s="61">
        <f t="shared" si="17"/>
        <v>14</v>
      </c>
      <c r="N121" s="50" t="str">
        <f t="shared" si="11"/>
        <v xml:space="preserve">Hydromorphone </v>
      </c>
      <c r="O121" s="54">
        <v>44211</v>
      </c>
      <c r="P121" s="60">
        <v>0.1996296296296296</v>
      </c>
      <c r="Q121" s="32">
        <f t="shared" si="12"/>
        <v>44211.98940972222</v>
      </c>
      <c r="R121" s="33">
        <f t="shared" si="13"/>
        <v>44211.199629629627</v>
      </c>
      <c r="S121" s="30">
        <f t="shared" si="14"/>
        <v>0.78978009259299142</v>
      </c>
      <c r="T121" s="119">
        <f t="shared" si="15"/>
        <v>0.78978009259299142</v>
      </c>
      <c r="U121" s="38" t="str">
        <f t="shared" si="16"/>
        <v>12+ HRS</v>
      </c>
      <c r="V121" s="40" t="s">
        <v>477</v>
      </c>
    </row>
    <row r="122" spans="1:26" ht="31.2" x14ac:dyDescent="0.3">
      <c r="A122" s="40">
        <v>3134495</v>
      </c>
      <c r="B122" s="40">
        <v>43786143</v>
      </c>
      <c r="C122" s="40">
        <v>31</v>
      </c>
      <c r="D122" s="68" t="str">
        <f t="shared" si="10"/>
        <v>&lt;40</v>
      </c>
      <c r="E122" s="22" t="s">
        <v>51</v>
      </c>
      <c r="F122" s="15" t="str">
        <f>VLOOKUP(E122,Providers!$A$2:$B$26,2,0)</f>
        <v>Critical Care</v>
      </c>
      <c r="G122" s="15" t="s">
        <v>7</v>
      </c>
      <c r="H122" s="40" t="s">
        <v>5</v>
      </c>
      <c r="I122" s="54">
        <v>44450</v>
      </c>
      <c r="J122" s="40" t="s">
        <v>176</v>
      </c>
      <c r="K122" s="15" t="s">
        <v>463</v>
      </c>
      <c r="L122" s="115" t="s">
        <v>458</v>
      </c>
      <c r="M122" s="61">
        <f t="shared" si="17"/>
        <v>10</v>
      </c>
      <c r="N122" s="50" t="str">
        <f t="shared" si="11"/>
        <v xml:space="preserve">OxyCODONE </v>
      </c>
      <c r="O122" s="54">
        <v>44450</v>
      </c>
      <c r="P122" s="60">
        <v>0.5763773148148148</v>
      </c>
      <c r="Q122" s="32">
        <f t="shared" si="12"/>
        <v>44450.763449074075</v>
      </c>
      <c r="R122" s="33">
        <f t="shared" si="13"/>
        <v>44450.576377314814</v>
      </c>
      <c r="S122" s="30">
        <f t="shared" si="14"/>
        <v>0.18707175926101627</v>
      </c>
      <c r="T122" s="119">
        <f t="shared" si="15"/>
        <v>0.18707175926101627</v>
      </c>
      <c r="U122" s="38" t="str">
        <f t="shared" si="16"/>
        <v>3-6 HRS</v>
      </c>
      <c r="V122" s="40" t="s">
        <v>477</v>
      </c>
    </row>
    <row r="123" spans="1:26" ht="15.6" x14ac:dyDescent="0.3">
      <c r="A123" s="40">
        <v>1752515</v>
      </c>
      <c r="B123" s="40">
        <v>41400389</v>
      </c>
      <c r="C123" s="40">
        <v>47</v>
      </c>
      <c r="D123" s="68" t="str">
        <f t="shared" si="10"/>
        <v>41-64</v>
      </c>
      <c r="E123" s="22" t="s">
        <v>18</v>
      </c>
      <c r="F123" s="15" t="str">
        <f>VLOOKUP(E123,Providers!$A$2:$B$26,2,0)</f>
        <v>Surgery</v>
      </c>
      <c r="G123" s="15" t="s">
        <v>7</v>
      </c>
      <c r="H123" s="40" t="s">
        <v>5</v>
      </c>
      <c r="I123" s="54">
        <v>44523</v>
      </c>
      <c r="J123" s="40" t="s">
        <v>177</v>
      </c>
      <c r="K123" s="15" t="s">
        <v>474</v>
      </c>
      <c r="L123" s="115" t="s">
        <v>54</v>
      </c>
      <c r="M123" s="61">
        <f t="shared" si="17"/>
        <v>9</v>
      </c>
      <c r="N123" s="50" t="str">
        <f t="shared" si="11"/>
        <v xml:space="preserve">Morphine </v>
      </c>
      <c r="O123" s="54">
        <v>44523</v>
      </c>
      <c r="P123" s="60">
        <v>0.68760416666666668</v>
      </c>
      <c r="Q123" s="32">
        <f t="shared" si="12"/>
        <v>44523.775011574071</v>
      </c>
      <c r="R123" s="33">
        <f t="shared" si="13"/>
        <v>44523.687604166669</v>
      </c>
      <c r="S123" s="30">
        <f t="shared" si="14"/>
        <v>8.7407407401769888E-2</v>
      </c>
      <c r="T123" s="119">
        <f t="shared" si="15"/>
        <v>8.7407407401769888E-2</v>
      </c>
      <c r="U123" s="38" t="str">
        <f t="shared" si="16"/>
        <v>0-3 HRS</v>
      </c>
      <c r="V123" s="40" t="s">
        <v>477</v>
      </c>
    </row>
    <row r="124" spans="1:26" ht="15.6" x14ac:dyDescent="0.3">
      <c r="A124" s="40">
        <v>4138803</v>
      </c>
      <c r="B124" s="40">
        <v>48565691</v>
      </c>
      <c r="C124" s="40">
        <v>55</v>
      </c>
      <c r="D124" s="68" t="str">
        <f t="shared" si="10"/>
        <v>41-64</v>
      </c>
      <c r="E124" s="22" t="s">
        <v>18</v>
      </c>
      <c r="F124" s="15" t="str">
        <f>VLOOKUP(E124,Providers!$A$2:$B$26,2,0)</f>
        <v>Surgery</v>
      </c>
      <c r="G124" s="15" t="s">
        <v>7</v>
      </c>
      <c r="H124" s="40" t="s">
        <v>5</v>
      </c>
      <c r="I124" s="54">
        <v>44507</v>
      </c>
      <c r="J124" s="40" t="s">
        <v>178</v>
      </c>
      <c r="K124" s="15" t="s">
        <v>46</v>
      </c>
      <c r="L124" s="115" t="s">
        <v>15</v>
      </c>
      <c r="M124" s="61">
        <f t="shared" si="17"/>
        <v>9</v>
      </c>
      <c r="N124" s="50" t="str">
        <f t="shared" si="11"/>
        <v xml:space="preserve">Fentanyl </v>
      </c>
      <c r="O124" s="54">
        <v>44507</v>
      </c>
      <c r="P124" s="60">
        <v>0.29165509259259259</v>
      </c>
      <c r="Q124" s="32">
        <f t="shared" si="12"/>
        <v>44507.401412037034</v>
      </c>
      <c r="R124" s="33">
        <f t="shared" si="13"/>
        <v>44507.291655092595</v>
      </c>
      <c r="S124" s="30">
        <f t="shared" si="14"/>
        <v>0.10975694443914108</v>
      </c>
      <c r="T124" s="119">
        <f t="shared" si="15"/>
        <v>0.10975694443914108</v>
      </c>
      <c r="U124" s="38" t="str">
        <f t="shared" si="16"/>
        <v>0-3 HRS</v>
      </c>
      <c r="V124" s="40" t="s">
        <v>477</v>
      </c>
    </row>
    <row r="125" spans="1:26" s="13" customFormat="1" ht="31.2" x14ac:dyDescent="0.3">
      <c r="A125" s="40">
        <v>1501872</v>
      </c>
      <c r="B125" s="40">
        <v>42148512</v>
      </c>
      <c r="C125" s="40">
        <v>34</v>
      </c>
      <c r="D125" s="68" t="str">
        <f t="shared" si="10"/>
        <v>&lt;40</v>
      </c>
      <c r="E125" s="24" t="s">
        <v>49</v>
      </c>
      <c r="F125" s="15" t="str">
        <f>VLOOKUP(E125,Providers!$A$2:$B$26,2,0)</f>
        <v>Critical Care</v>
      </c>
      <c r="G125" s="15" t="s">
        <v>7</v>
      </c>
      <c r="H125" s="40" t="s">
        <v>5</v>
      </c>
      <c r="I125" s="54">
        <v>44313</v>
      </c>
      <c r="J125" s="40" t="s">
        <v>179</v>
      </c>
      <c r="K125" s="15" t="s">
        <v>464</v>
      </c>
      <c r="L125" s="115" t="s">
        <v>462</v>
      </c>
      <c r="M125" s="61">
        <f t="shared" si="17"/>
        <v>3</v>
      </c>
      <c r="N125" s="50" t="str">
        <f t="shared" si="11"/>
        <v>No Prior</v>
      </c>
      <c r="O125" s="54"/>
      <c r="P125" s="60"/>
      <c r="Q125" s="32">
        <f t="shared" si="12"/>
        <v>44313.436203703706</v>
      </c>
      <c r="R125" s="33">
        <f t="shared" si="13"/>
        <v>0</v>
      </c>
      <c r="S125" s="30"/>
      <c r="T125" s="119">
        <f t="shared" si="15"/>
        <v>0</v>
      </c>
      <c r="U125" s="38" t="str">
        <f t="shared" si="16"/>
        <v/>
      </c>
      <c r="V125" s="40" t="s">
        <v>477</v>
      </c>
      <c r="X125" s="3"/>
      <c r="Y125" s="71"/>
      <c r="Z125" s="74"/>
    </row>
    <row r="126" spans="1:26" s="13" customFormat="1" ht="31.2" x14ac:dyDescent="0.3">
      <c r="A126" s="40">
        <v>3917018</v>
      </c>
      <c r="B126" s="40">
        <v>47325185</v>
      </c>
      <c r="C126" s="40">
        <v>87</v>
      </c>
      <c r="D126" s="68" t="str">
        <f t="shared" si="10"/>
        <v>65+</v>
      </c>
      <c r="E126" s="22" t="s">
        <v>24</v>
      </c>
      <c r="F126" s="15" t="str">
        <f>VLOOKUP(E126,Providers!$A$2:$B$26,2,0)</f>
        <v>Emergency Department</v>
      </c>
      <c r="G126" s="15" t="s">
        <v>7</v>
      </c>
      <c r="H126" s="40" t="s">
        <v>5</v>
      </c>
      <c r="I126" s="54">
        <v>44474</v>
      </c>
      <c r="J126" s="40" t="s">
        <v>180</v>
      </c>
      <c r="K126" s="15" t="s">
        <v>463</v>
      </c>
      <c r="L126" s="115" t="s">
        <v>462</v>
      </c>
      <c r="M126" s="61">
        <f t="shared" si="17"/>
        <v>3</v>
      </c>
      <c r="N126" s="50" t="str">
        <f t="shared" si="11"/>
        <v>No Prior</v>
      </c>
      <c r="O126" s="54"/>
      <c r="P126" s="60"/>
      <c r="Q126" s="32">
        <f t="shared" si="12"/>
        <v>44474.413252314815</v>
      </c>
      <c r="R126" s="33">
        <f t="shared" si="13"/>
        <v>0</v>
      </c>
      <c r="S126" s="30"/>
      <c r="T126" s="119">
        <f t="shared" si="15"/>
        <v>0</v>
      </c>
      <c r="U126" s="38" t="str">
        <f t="shared" si="16"/>
        <v/>
      </c>
      <c r="V126" s="40" t="s">
        <v>477</v>
      </c>
      <c r="X126" s="3"/>
      <c r="Y126" s="71"/>
      <c r="Z126" s="74"/>
    </row>
    <row r="127" spans="1:26" ht="15.6" x14ac:dyDescent="0.3">
      <c r="A127" s="40">
        <v>7507271</v>
      </c>
      <c r="B127" s="40">
        <v>42804844</v>
      </c>
      <c r="C127" s="40">
        <v>101</v>
      </c>
      <c r="D127" s="68" t="str">
        <f t="shared" si="10"/>
        <v>65+</v>
      </c>
      <c r="E127" s="22" t="s">
        <v>37</v>
      </c>
      <c r="F127" s="15" t="str">
        <f>VLOOKUP(E127,Providers!$A$2:$B$26,2,0)</f>
        <v>Critical Care</v>
      </c>
      <c r="G127" s="15" t="s">
        <v>7</v>
      </c>
      <c r="H127" s="40" t="s">
        <v>5</v>
      </c>
      <c r="I127" s="54">
        <v>44503</v>
      </c>
      <c r="J127" s="40" t="s">
        <v>181</v>
      </c>
      <c r="K127" s="15" t="s">
        <v>465</v>
      </c>
      <c r="L127" s="115" t="s">
        <v>56</v>
      </c>
      <c r="M127" s="61">
        <f t="shared" si="17"/>
        <v>9</v>
      </c>
      <c r="N127" s="50" t="str">
        <f t="shared" si="11"/>
        <v xml:space="preserve">Fentanyl </v>
      </c>
      <c r="O127" s="54">
        <v>44503</v>
      </c>
      <c r="P127" s="60">
        <v>0.29798611111111112</v>
      </c>
      <c r="Q127" s="32">
        <f t="shared" si="12"/>
        <v>44503.44871527778</v>
      </c>
      <c r="R127" s="33">
        <f t="shared" si="13"/>
        <v>44503.297986111109</v>
      </c>
      <c r="S127" s="30">
        <f t="shared" si="14"/>
        <v>0.15072916667122627</v>
      </c>
      <c r="T127" s="119">
        <f t="shared" si="15"/>
        <v>0.15072916667122627</v>
      </c>
      <c r="U127" s="38" t="str">
        <f t="shared" si="16"/>
        <v>3-6 HRS</v>
      </c>
      <c r="V127" s="40" t="s">
        <v>478</v>
      </c>
    </row>
    <row r="128" spans="1:26" ht="15.6" x14ac:dyDescent="0.3">
      <c r="A128" s="40">
        <v>2194864</v>
      </c>
      <c r="B128" s="40">
        <v>48857084</v>
      </c>
      <c r="C128" s="40">
        <v>29</v>
      </c>
      <c r="D128" s="68" t="str">
        <f t="shared" si="10"/>
        <v>&lt;40</v>
      </c>
      <c r="E128" s="22" t="s">
        <v>18</v>
      </c>
      <c r="F128" s="15" t="str">
        <f>VLOOKUP(E128,Providers!$A$2:$B$26,2,0)</f>
        <v>Surgery</v>
      </c>
      <c r="G128" s="15" t="s">
        <v>7</v>
      </c>
      <c r="H128" s="40" t="s">
        <v>5</v>
      </c>
      <c r="I128" s="54">
        <v>44208</v>
      </c>
      <c r="J128" s="40" t="s">
        <v>182</v>
      </c>
      <c r="K128" s="15" t="s">
        <v>473</v>
      </c>
      <c r="L128" s="115" t="s">
        <v>52</v>
      </c>
      <c r="M128" s="61">
        <f t="shared" si="17"/>
        <v>9</v>
      </c>
      <c r="N128" s="50" t="str">
        <f t="shared" si="11"/>
        <v xml:space="preserve">Fentanyl </v>
      </c>
      <c r="O128" s="54">
        <v>44208</v>
      </c>
      <c r="P128" s="60">
        <v>0.20129629629629631</v>
      </c>
      <c r="Q128" s="32">
        <f t="shared" si="12"/>
        <v>44208.781377314815</v>
      </c>
      <c r="R128" s="33">
        <f t="shared" si="13"/>
        <v>44208.201296296298</v>
      </c>
      <c r="S128" s="30">
        <f t="shared" si="14"/>
        <v>0.58008101851737592</v>
      </c>
      <c r="T128" s="119">
        <f t="shared" si="15"/>
        <v>0.58008101851737592</v>
      </c>
      <c r="U128" s="38" t="str">
        <f t="shared" si="16"/>
        <v>12+ HRS</v>
      </c>
      <c r="V128" s="40" t="s">
        <v>478</v>
      </c>
    </row>
    <row r="129" spans="1:26" ht="15.6" x14ac:dyDescent="0.3">
      <c r="A129" s="40">
        <v>8051167</v>
      </c>
      <c r="B129" s="40">
        <v>45024827</v>
      </c>
      <c r="C129" s="40">
        <v>54</v>
      </c>
      <c r="D129" s="68" t="str">
        <f t="shared" si="10"/>
        <v>41-64</v>
      </c>
      <c r="E129" s="22" t="s">
        <v>26</v>
      </c>
      <c r="F129" s="15" t="str">
        <f>VLOOKUP(E129,Providers!$A$2:$B$26,2,0)</f>
        <v>Cardiology</v>
      </c>
      <c r="G129" s="15" t="s">
        <v>7</v>
      </c>
      <c r="H129" s="40" t="s">
        <v>5</v>
      </c>
      <c r="I129" s="54">
        <v>44521</v>
      </c>
      <c r="J129" s="40" t="s">
        <v>183</v>
      </c>
      <c r="K129" s="15" t="s">
        <v>472</v>
      </c>
      <c r="L129" s="115" t="s">
        <v>56</v>
      </c>
      <c r="M129" s="61">
        <f t="shared" si="17"/>
        <v>9</v>
      </c>
      <c r="N129" s="50" t="str">
        <f t="shared" si="11"/>
        <v xml:space="preserve">Fentanyl </v>
      </c>
      <c r="O129" s="54">
        <v>44521</v>
      </c>
      <c r="P129" s="60">
        <v>0.31259259259259253</v>
      </c>
      <c r="Q129" s="32">
        <f t="shared" si="12"/>
        <v>44521.843645833331</v>
      </c>
      <c r="R129" s="33">
        <f t="shared" si="13"/>
        <v>44521.312592592592</v>
      </c>
      <c r="S129" s="30">
        <f t="shared" si="14"/>
        <v>0.53105324073840166</v>
      </c>
      <c r="T129" s="119">
        <f t="shared" si="15"/>
        <v>0.53105324073840166</v>
      </c>
      <c r="U129" s="38" t="str">
        <f t="shared" si="16"/>
        <v>12+ HRS</v>
      </c>
      <c r="V129" s="40" t="s">
        <v>478</v>
      </c>
    </row>
    <row r="130" spans="1:26" ht="15.6" x14ac:dyDescent="0.3">
      <c r="A130" s="40">
        <v>4360478</v>
      </c>
      <c r="B130" s="40">
        <v>44429029</v>
      </c>
      <c r="C130" s="40">
        <v>34</v>
      </c>
      <c r="D130" s="68" t="str">
        <f t="shared" si="10"/>
        <v>&lt;40</v>
      </c>
      <c r="E130" s="22" t="s">
        <v>19</v>
      </c>
      <c r="F130" s="15" t="str">
        <f>VLOOKUP(E130,Providers!$A$2:$B$26,2,0)</f>
        <v>Emergency Department</v>
      </c>
      <c r="G130" s="15" t="s">
        <v>7</v>
      </c>
      <c r="H130" s="40" t="s">
        <v>5</v>
      </c>
      <c r="I130" s="54">
        <v>44349</v>
      </c>
      <c r="J130" s="40" t="s">
        <v>184</v>
      </c>
      <c r="K130" s="15" t="s">
        <v>473</v>
      </c>
      <c r="L130" s="115" t="s">
        <v>55</v>
      </c>
      <c r="M130" s="61">
        <f t="shared" si="17"/>
        <v>9</v>
      </c>
      <c r="N130" s="50" t="str">
        <f t="shared" si="11"/>
        <v xml:space="preserve">Morphine </v>
      </c>
      <c r="O130" s="54">
        <v>44348</v>
      </c>
      <c r="P130" s="60">
        <v>0.9749768518518519</v>
      </c>
      <c r="Q130" s="32">
        <f t="shared" si="12"/>
        <v>44349.079768518517</v>
      </c>
      <c r="R130" s="33">
        <f t="shared" si="13"/>
        <v>44348.974976851852</v>
      </c>
      <c r="S130" s="30">
        <f t="shared" si="14"/>
        <v>0.10479166666482342</v>
      </c>
      <c r="T130" s="119">
        <f t="shared" si="15"/>
        <v>0.10479166666482342</v>
      </c>
      <c r="U130" s="38" t="str">
        <f t="shared" si="16"/>
        <v>0-3 HRS</v>
      </c>
      <c r="V130" s="40" t="s">
        <v>478</v>
      </c>
    </row>
    <row r="131" spans="1:26" ht="31.2" x14ac:dyDescent="0.3">
      <c r="A131" s="40">
        <v>3020235</v>
      </c>
      <c r="B131" s="40">
        <v>48545363</v>
      </c>
      <c r="C131" s="40">
        <v>90</v>
      </c>
      <c r="D131" s="68" t="str">
        <f t="shared" si="10"/>
        <v>65+</v>
      </c>
      <c r="E131" s="22" t="s">
        <v>22</v>
      </c>
      <c r="F131" s="15" t="str">
        <f>VLOOKUP(E131,Providers!$A$2:$B$26,2,0)</f>
        <v>Surgery</v>
      </c>
      <c r="G131" s="15" t="s">
        <v>7</v>
      </c>
      <c r="H131" s="40" t="s">
        <v>5</v>
      </c>
      <c r="I131" s="54">
        <v>44213</v>
      </c>
      <c r="J131" s="40" t="s">
        <v>185</v>
      </c>
      <c r="K131" s="15" t="s">
        <v>473</v>
      </c>
      <c r="L131" s="115" t="s">
        <v>458</v>
      </c>
      <c r="M131" s="61">
        <f t="shared" si="17"/>
        <v>10</v>
      </c>
      <c r="N131" s="50" t="str">
        <f t="shared" si="11"/>
        <v xml:space="preserve">OxyCODONE </v>
      </c>
      <c r="O131" s="54">
        <v>44213</v>
      </c>
      <c r="P131" s="60">
        <v>0.12331018518518518</v>
      </c>
      <c r="Q131" s="32">
        <f t="shared" si="12"/>
        <v>44213.267546296294</v>
      </c>
      <c r="R131" s="33">
        <f t="shared" si="13"/>
        <v>44213.123310185183</v>
      </c>
      <c r="S131" s="30">
        <f t="shared" si="14"/>
        <v>0.14423611111124046</v>
      </c>
      <c r="T131" s="119">
        <f t="shared" si="15"/>
        <v>0.14423611111124046</v>
      </c>
      <c r="U131" s="38" t="str">
        <f t="shared" si="16"/>
        <v>3-6 HRS</v>
      </c>
      <c r="V131" s="40" t="s">
        <v>478</v>
      </c>
    </row>
    <row r="132" spans="1:26" ht="15.6" x14ac:dyDescent="0.3">
      <c r="A132" s="40">
        <v>8778345</v>
      </c>
      <c r="B132" s="40">
        <v>49177211</v>
      </c>
      <c r="C132" s="40">
        <v>75</v>
      </c>
      <c r="D132" s="68" t="str">
        <f t="shared" ref="D132:D195" si="18">IF(C132&lt;41,"&lt;40",IF(C132&lt;65,"41-64","65+"))</f>
        <v>65+</v>
      </c>
      <c r="E132" s="22" t="s">
        <v>38</v>
      </c>
      <c r="F132" s="15" t="str">
        <f>VLOOKUP(E132,Providers!$A$2:$B$26,2,0)</f>
        <v>Oncology</v>
      </c>
      <c r="G132" s="15" t="s">
        <v>7</v>
      </c>
      <c r="H132" s="40" t="s">
        <v>5</v>
      </c>
      <c r="I132" s="54">
        <v>44267</v>
      </c>
      <c r="J132" s="40" t="s">
        <v>186</v>
      </c>
      <c r="K132" s="15" t="s">
        <v>475</v>
      </c>
      <c r="L132" s="115" t="s">
        <v>457</v>
      </c>
      <c r="M132" s="61">
        <f t="shared" si="17"/>
        <v>10</v>
      </c>
      <c r="N132" s="50" t="str">
        <f t="shared" ref="N132:N195" si="19">IF(MID(L132,3,1)=" ","No Prior",MID(L132,1,M132))</f>
        <v xml:space="preserve">Methadone </v>
      </c>
      <c r="O132" s="54">
        <v>44267</v>
      </c>
      <c r="P132" s="60">
        <v>0.12993055555555555</v>
      </c>
      <c r="Q132" s="32">
        <f t="shared" ref="Q132:Q195" si="20">(I132+J132)</f>
        <v>44267.238113425927</v>
      </c>
      <c r="R132" s="33">
        <f t="shared" ref="R132:R195" si="21">(O132+P132)</f>
        <v>44267.129930555559</v>
      </c>
      <c r="S132" s="30">
        <f t="shared" ref="S132:S195" si="22">Q132-R132</f>
        <v>0.10818287036818219</v>
      </c>
      <c r="T132" s="119">
        <f t="shared" ref="T132:T195" si="23">S132</f>
        <v>0.10818287036818219</v>
      </c>
      <c r="U132" s="38" t="str">
        <f t="shared" ref="U132:U195" si="24">IF(S132=0,"",IF(T132&lt;0.125,"0-3 HRS",IF(T132&lt;0.251,"3-6 HRS",IF(T132&lt;0.3751,"6-9 HRS",IF(T132&lt;0.51,"9-12 HRS","12+ HRS")))))</f>
        <v>0-3 HRS</v>
      </c>
      <c r="V132" s="40" t="s">
        <v>478</v>
      </c>
    </row>
    <row r="133" spans="1:26" ht="31.2" x14ac:dyDescent="0.3">
      <c r="A133" s="40">
        <v>2601982</v>
      </c>
      <c r="B133" s="40">
        <v>49443427</v>
      </c>
      <c r="C133" s="40">
        <v>69</v>
      </c>
      <c r="D133" s="68" t="str">
        <f t="shared" si="18"/>
        <v>65+</v>
      </c>
      <c r="E133" s="22" t="s">
        <v>29</v>
      </c>
      <c r="F133" s="15" t="str">
        <f>VLOOKUP(E133,Providers!$A$2:$B$26,2,0)</f>
        <v>Emergency Department</v>
      </c>
      <c r="G133" s="15" t="s">
        <v>7</v>
      </c>
      <c r="H133" s="40" t="s">
        <v>5</v>
      </c>
      <c r="I133" s="54">
        <v>44413</v>
      </c>
      <c r="J133" s="40" t="s">
        <v>187</v>
      </c>
      <c r="K133" s="15" t="s">
        <v>463</v>
      </c>
      <c r="L133" s="115" t="s">
        <v>494</v>
      </c>
      <c r="M133" s="61">
        <f t="shared" ref="M133:M196" si="25">IF(MID(L133,3,1)=" ",3,IF(MID(L133,4,1)=" ",4,IF(MID(L133,5,1)=" ",5,IF(MID(L133,6,1)=" ",6,IF(MID(L133,7,1)=" ",7,IF(MID(L133,8,1)=" ",8,IF(MID(L133,9,1)=" ",9,IF(MID(L133,10,1)=" ",10,IF(MID(L133,11,1)=" ",11,IF(MID(L133,12,1)=" ",12,IF(MID(L133,13,1)=" ",13,IF(MID(L133,14,1)=" ",14,99))))))))))))</f>
        <v>10</v>
      </c>
      <c r="N133" s="50" t="str">
        <f t="shared" si="19"/>
        <v xml:space="preserve">Oxycodone </v>
      </c>
      <c r="O133" s="54">
        <v>44413</v>
      </c>
      <c r="P133" s="60">
        <v>0.63537037037037036</v>
      </c>
      <c r="Q133" s="32">
        <f t="shared" si="20"/>
        <v>44413.64234953704</v>
      </c>
      <c r="R133" s="33">
        <f t="shared" si="21"/>
        <v>44413.635370370372</v>
      </c>
      <c r="S133" s="30">
        <f t="shared" si="22"/>
        <v>6.9791666683158837E-3</v>
      </c>
      <c r="T133" s="119">
        <f t="shared" si="23"/>
        <v>6.9791666683158837E-3</v>
      </c>
      <c r="U133" s="38" t="str">
        <f t="shared" si="24"/>
        <v>0-3 HRS</v>
      </c>
      <c r="V133" s="40" t="s">
        <v>477</v>
      </c>
    </row>
    <row r="134" spans="1:26" ht="15.6" x14ac:dyDescent="0.3">
      <c r="A134" s="40">
        <v>2196500</v>
      </c>
      <c r="B134" s="40">
        <v>42611905</v>
      </c>
      <c r="C134" s="40">
        <v>46</v>
      </c>
      <c r="D134" s="68" t="str">
        <f t="shared" si="18"/>
        <v>41-64</v>
      </c>
      <c r="E134" s="22" t="s">
        <v>51</v>
      </c>
      <c r="F134" s="15" t="str">
        <f>VLOOKUP(E134,Providers!$A$2:$B$26,2,0)</f>
        <v>Critical Care</v>
      </c>
      <c r="G134" s="15" t="s">
        <v>7</v>
      </c>
      <c r="H134" s="40" t="s">
        <v>5</v>
      </c>
      <c r="I134" s="54">
        <v>44435</v>
      </c>
      <c r="J134" s="40" t="s">
        <v>188</v>
      </c>
      <c r="K134" s="15" t="s">
        <v>466</v>
      </c>
      <c r="L134" s="115" t="s">
        <v>53</v>
      </c>
      <c r="M134" s="61">
        <f t="shared" si="25"/>
        <v>9</v>
      </c>
      <c r="N134" s="50" t="str">
        <f t="shared" si="19"/>
        <v xml:space="preserve">Morphine </v>
      </c>
      <c r="O134" s="54">
        <v>44435</v>
      </c>
      <c r="P134" s="60">
        <v>6.946759259259272E-2</v>
      </c>
      <c r="Q134" s="32">
        <f t="shared" si="20"/>
        <v>44435.725254629629</v>
      </c>
      <c r="R134" s="33">
        <f t="shared" si="21"/>
        <v>44435.069467592592</v>
      </c>
      <c r="S134" s="30">
        <f t="shared" si="22"/>
        <v>0.65578703703795327</v>
      </c>
      <c r="T134" s="119">
        <f t="shared" si="23"/>
        <v>0.65578703703795327</v>
      </c>
      <c r="U134" s="38" t="str">
        <f t="shared" si="24"/>
        <v>12+ HRS</v>
      </c>
      <c r="V134" s="40" t="s">
        <v>477</v>
      </c>
    </row>
    <row r="135" spans="1:26" ht="15.6" x14ac:dyDescent="0.3">
      <c r="A135" s="40">
        <v>1760037</v>
      </c>
      <c r="B135" s="40">
        <v>49471156</v>
      </c>
      <c r="C135" s="40">
        <v>26</v>
      </c>
      <c r="D135" s="68" t="str">
        <f t="shared" si="18"/>
        <v>&lt;40</v>
      </c>
      <c r="E135" s="22" t="s">
        <v>24</v>
      </c>
      <c r="F135" s="15" t="str">
        <f>VLOOKUP(E135,Providers!$A$2:$B$26,2,0)</f>
        <v>Emergency Department</v>
      </c>
      <c r="G135" s="15" t="s">
        <v>7</v>
      </c>
      <c r="H135" s="40" t="s">
        <v>5</v>
      </c>
      <c r="I135" s="54">
        <v>44253</v>
      </c>
      <c r="J135" s="40" t="s">
        <v>189</v>
      </c>
      <c r="K135" s="15" t="s">
        <v>46</v>
      </c>
      <c r="L135" s="115" t="s">
        <v>456</v>
      </c>
      <c r="M135" s="61">
        <f t="shared" si="25"/>
        <v>10</v>
      </c>
      <c r="N135" s="50" t="str">
        <f t="shared" si="19"/>
        <v xml:space="preserve">Methadone </v>
      </c>
      <c r="O135" s="54">
        <v>44253</v>
      </c>
      <c r="P135" s="60">
        <v>4.1712962962963007E-2</v>
      </c>
      <c r="Q135" s="32">
        <f t="shared" si="20"/>
        <v>44253.976875</v>
      </c>
      <c r="R135" s="33">
        <f t="shared" si="21"/>
        <v>44253.041712962964</v>
      </c>
      <c r="S135" s="30">
        <f t="shared" si="22"/>
        <v>0.93516203703620704</v>
      </c>
      <c r="T135" s="119">
        <f t="shared" si="23"/>
        <v>0.93516203703620704</v>
      </c>
      <c r="U135" s="38" t="str">
        <f t="shared" si="24"/>
        <v>12+ HRS</v>
      </c>
      <c r="V135" s="40" t="s">
        <v>477</v>
      </c>
    </row>
    <row r="136" spans="1:26" ht="15.6" x14ac:dyDescent="0.3">
      <c r="A136" s="40">
        <v>8748331</v>
      </c>
      <c r="B136" s="40">
        <v>47144901</v>
      </c>
      <c r="C136" s="40">
        <v>70</v>
      </c>
      <c r="D136" s="68" t="str">
        <f t="shared" si="18"/>
        <v>65+</v>
      </c>
      <c r="E136" s="22" t="s">
        <v>29</v>
      </c>
      <c r="F136" s="15" t="str">
        <f>VLOOKUP(E136,Providers!$A$2:$B$26,2,0)</f>
        <v>Emergency Department</v>
      </c>
      <c r="G136" s="15" t="s">
        <v>7</v>
      </c>
      <c r="H136" s="40" t="s">
        <v>5</v>
      </c>
      <c r="I136" s="54">
        <v>44388</v>
      </c>
      <c r="J136" s="40" t="s">
        <v>190</v>
      </c>
      <c r="K136" s="15" t="s">
        <v>467</v>
      </c>
      <c r="L136" s="115" t="s">
        <v>56</v>
      </c>
      <c r="M136" s="61">
        <f t="shared" si="25"/>
        <v>9</v>
      </c>
      <c r="N136" s="50" t="str">
        <f t="shared" si="19"/>
        <v xml:space="preserve">Fentanyl </v>
      </c>
      <c r="O136" s="54">
        <v>44388</v>
      </c>
      <c r="P136" s="60">
        <v>0.52638888888888891</v>
      </c>
      <c r="Q136" s="32">
        <f t="shared" si="20"/>
        <v>44388.644641203704</v>
      </c>
      <c r="R136" s="33">
        <f t="shared" si="21"/>
        <v>44388.526388888888</v>
      </c>
      <c r="S136" s="30">
        <f t="shared" si="22"/>
        <v>0.11825231481634546</v>
      </c>
      <c r="T136" s="119">
        <f t="shared" si="23"/>
        <v>0.11825231481634546</v>
      </c>
      <c r="U136" s="38" t="str">
        <f t="shared" si="24"/>
        <v>0-3 HRS</v>
      </c>
      <c r="V136" s="40" t="s">
        <v>477</v>
      </c>
    </row>
    <row r="137" spans="1:26" ht="15.6" x14ac:dyDescent="0.3">
      <c r="A137" s="40">
        <v>6201996</v>
      </c>
      <c r="B137" s="40">
        <v>47360705</v>
      </c>
      <c r="C137" s="40">
        <v>54</v>
      </c>
      <c r="D137" s="68" t="str">
        <f t="shared" si="18"/>
        <v>41-64</v>
      </c>
      <c r="E137" s="22" t="s">
        <v>18</v>
      </c>
      <c r="F137" s="15" t="str">
        <f>VLOOKUP(E137,Providers!$A$2:$B$26,2,0)</f>
        <v>Surgery</v>
      </c>
      <c r="G137" s="15" t="s">
        <v>7</v>
      </c>
      <c r="H137" s="40" t="s">
        <v>5</v>
      </c>
      <c r="I137" s="54">
        <v>44379</v>
      </c>
      <c r="J137" s="40" t="s">
        <v>191</v>
      </c>
      <c r="K137" s="15" t="s">
        <v>470</v>
      </c>
      <c r="L137" s="115" t="s">
        <v>461</v>
      </c>
      <c r="M137" s="61">
        <f t="shared" si="25"/>
        <v>14</v>
      </c>
      <c r="N137" s="50" t="str">
        <f t="shared" si="19"/>
        <v xml:space="preserve">Hydromorphone </v>
      </c>
      <c r="O137" s="54">
        <v>44379</v>
      </c>
      <c r="P137" s="60">
        <v>0.83914351851851843</v>
      </c>
      <c r="Q137" s="32">
        <f t="shared" si="20"/>
        <v>44379.89638888889</v>
      </c>
      <c r="R137" s="33">
        <f t="shared" si="21"/>
        <v>44379.839143518519</v>
      </c>
      <c r="S137" s="30">
        <f t="shared" si="22"/>
        <v>5.7245370371674653E-2</v>
      </c>
      <c r="T137" s="119">
        <f t="shared" si="23"/>
        <v>5.7245370371674653E-2</v>
      </c>
      <c r="U137" s="38" t="str">
        <f t="shared" si="24"/>
        <v>0-3 HRS</v>
      </c>
      <c r="V137" s="40" t="s">
        <v>477</v>
      </c>
    </row>
    <row r="138" spans="1:26" ht="15.6" x14ac:dyDescent="0.3">
      <c r="A138" s="40">
        <v>7865345</v>
      </c>
      <c r="B138" s="40">
        <v>49853194</v>
      </c>
      <c r="C138" s="40">
        <v>34</v>
      </c>
      <c r="D138" s="68" t="str">
        <f t="shared" si="18"/>
        <v>&lt;40</v>
      </c>
      <c r="E138" s="22" t="s">
        <v>27</v>
      </c>
      <c r="F138" s="15" t="str">
        <f>VLOOKUP(E138,Providers!$A$2:$B$26,2,0)</f>
        <v>Surgery</v>
      </c>
      <c r="G138" s="15" t="s">
        <v>7</v>
      </c>
      <c r="H138" s="40" t="s">
        <v>5</v>
      </c>
      <c r="I138" s="54">
        <v>44245</v>
      </c>
      <c r="J138" s="40" t="s">
        <v>192</v>
      </c>
      <c r="K138" s="15" t="s">
        <v>466</v>
      </c>
      <c r="L138" s="115" t="s">
        <v>55</v>
      </c>
      <c r="M138" s="61">
        <f t="shared" si="25"/>
        <v>9</v>
      </c>
      <c r="N138" s="50" t="str">
        <f t="shared" si="19"/>
        <v xml:space="preserve">Morphine </v>
      </c>
      <c r="O138" s="54">
        <v>44245</v>
      </c>
      <c r="P138" s="60">
        <v>0.23597222222222222</v>
      </c>
      <c r="Q138" s="32">
        <f t="shared" si="20"/>
        <v>44245.346018518518</v>
      </c>
      <c r="R138" s="33">
        <f t="shared" si="21"/>
        <v>44245.235972222225</v>
      </c>
      <c r="S138" s="30">
        <f t="shared" si="22"/>
        <v>0.11004629629314877</v>
      </c>
      <c r="T138" s="119">
        <f t="shared" si="23"/>
        <v>0.11004629629314877</v>
      </c>
      <c r="U138" s="38" t="str">
        <f t="shared" si="24"/>
        <v>0-3 HRS</v>
      </c>
      <c r="V138" s="40" t="s">
        <v>477</v>
      </c>
    </row>
    <row r="139" spans="1:26" ht="15.6" x14ac:dyDescent="0.3">
      <c r="A139" s="40">
        <v>4393533</v>
      </c>
      <c r="B139" s="40">
        <v>46061680</v>
      </c>
      <c r="C139" s="40">
        <v>40</v>
      </c>
      <c r="D139" s="68" t="str">
        <f t="shared" si="18"/>
        <v>&lt;40</v>
      </c>
      <c r="E139" s="22" t="s">
        <v>18</v>
      </c>
      <c r="F139" s="15" t="str">
        <f>VLOOKUP(E139,Providers!$A$2:$B$26,2,0)</f>
        <v>Surgery</v>
      </c>
      <c r="G139" s="15" t="s">
        <v>7</v>
      </c>
      <c r="H139" s="40" t="s">
        <v>5</v>
      </c>
      <c r="I139" s="54">
        <v>44441</v>
      </c>
      <c r="J139" s="40" t="s">
        <v>193</v>
      </c>
      <c r="K139" s="15" t="s">
        <v>46</v>
      </c>
      <c r="L139" s="115" t="s">
        <v>460</v>
      </c>
      <c r="M139" s="61">
        <f t="shared" si="25"/>
        <v>14</v>
      </c>
      <c r="N139" s="50" t="str">
        <f t="shared" si="19"/>
        <v xml:space="preserve">Hydromorphone </v>
      </c>
      <c r="O139" s="54">
        <v>44440</v>
      </c>
      <c r="P139" s="60">
        <v>0.87380787037037033</v>
      </c>
      <c r="Q139" s="32">
        <f t="shared" si="20"/>
        <v>44441.010208333333</v>
      </c>
      <c r="R139" s="33">
        <f t="shared" si="21"/>
        <v>44440.873807870368</v>
      </c>
      <c r="S139" s="30">
        <f t="shared" si="22"/>
        <v>0.13640046296495711</v>
      </c>
      <c r="T139" s="119">
        <f t="shared" si="23"/>
        <v>0.13640046296495711</v>
      </c>
      <c r="U139" s="38" t="str">
        <f t="shared" si="24"/>
        <v>3-6 HRS</v>
      </c>
      <c r="V139" s="40" t="s">
        <v>477</v>
      </c>
    </row>
    <row r="140" spans="1:26" ht="31.2" x14ac:dyDescent="0.3">
      <c r="A140" s="40">
        <v>8696668</v>
      </c>
      <c r="B140" s="40">
        <v>40335962</v>
      </c>
      <c r="C140" s="40">
        <v>78</v>
      </c>
      <c r="D140" s="68" t="str">
        <f t="shared" si="18"/>
        <v>65+</v>
      </c>
      <c r="E140" s="22" t="s">
        <v>31</v>
      </c>
      <c r="F140" s="15" t="str">
        <f>VLOOKUP(E140,Providers!$A$2:$B$26,2,0)</f>
        <v>Surgery</v>
      </c>
      <c r="G140" s="15" t="s">
        <v>7</v>
      </c>
      <c r="H140" s="40" t="s">
        <v>5</v>
      </c>
      <c r="I140" s="54">
        <v>44457</v>
      </c>
      <c r="J140" s="40" t="s">
        <v>194</v>
      </c>
      <c r="K140" s="15" t="s">
        <v>471</v>
      </c>
      <c r="L140" s="115" t="s">
        <v>16</v>
      </c>
      <c r="M140" s="61">
        <f t="shared" si="25"/>
        <v>10</v>
      </c>
      <c r="N140" s="50" t="str">
        <f t="shared" si="19"/>
        <v xml:space="preserve">OxyCODONE </v>
      </c>
      <c r="O140" s="54">
        <v>44457</v>
      </c>
      <c r="P140" s="60">
        <v>0.38232638888888892</v>
      </c>
      <c r="Q140" s="32">
        <f t="shared" si="20"/>
        <v>44457.959131944444</v>
      </c>
      <c r="R140" s="33">
        <f t="shared" si="21"/>
        <v>44457.382326388892</v>
      </c>
      <c r="S140" s="30">
        <f t="shared" si="22"/>
        <v>0.57680555555270985</v>
      </c>
      <c r="T140" s="119">
        <f t="shared" si="23"/>
        <v>0.57680555555270985</v>
      </c>
      <c r="U140" s="38" t="str">
        <f t="shared" si="24"/>
        <v>12+ HRS</v>
      </c>
      <c r="V140" s="40" t="s">
        <v>477</v>
      </c>
    </row>
    <row r="141" spans="1:26" s="13" customFormat="1" ht="31.2" x14ac:dyDescent="0.3">
      <c r="A141" s="40">
        <v>4463320</v>
      </c>
      <c r="B141" s="40">
        <v>46587547</v>
      </c>
      <c r="C141" s="40">
        <v>90</v>
      </c>
      <c r="D141" s="68" t="str">
        <f t="shared" si="18"/>
        <v>65+</v>
      </c>
      <c r="E141" s="22" t="s">
        <v>19</v>
      </c>
      <c r="F141" s="15" t="str">
        <f>VLOOKUP(E141,Providers!$A$2:$B$26,2,0)</f>
        <v>Emergency Department</v>
      </c>
      <c r="G141" s="15" t="s">
        <v>7</v>
      </c>
      <c r="H141" s="40" t="s">
        <v>5</v>
      </c>
      <c r="I141" s="54">
        <v>44221</v>
      </c>
      <c r="J141" s="40" t="s">
        <v>195</v>
      </c>
      <c r="K141" s="15" t="s">
        <v>463</v>
      </c>
      <c r="L141" s="115" t="s">
        <v>462</v>
      </c>
      <c r="M141" s="61">
        <f t="shared" si="25"/>
        <v>3</v>
      </c>
      <c r="N141" s="50" t="str">
        <f t="shared" si="19"/>
        <v>No Prior</v>
      </c>
      <c r="O141" s="54"/>
      <c r="P141" s="60"/>
      <c r="Q141" s="32">
        <f t="shared" si="20"/>
        <v>44221.137013888889</v>
      </c>
      <c r="R141" s="33">
        <f t="shared" si="21"/>
        <v>0</v>
      </c>
      <c r="S141" s="30"/>
      <c r="T141" s="119">
        <f t="shared" si="23"/>
        <v>0</v>
      </c>
      <c r="U141" s="38" t="str">
        <f t="shared" si="24"/>
        <v/>
      </c>
      <c r="V141" s="40" t="s">
        <v>477</v>
      </c>
      <c r="X141" s="3"/>
      <c r="Y141" s="71"/>
      <c r="Z141" s="74"/>
    </row>
    <row r="142" spans="1:26" ht="31.2" x14ac:dyDescent="0.3">
      <c r="A142" s="40">
        <v>2832045</v>
      </c>
      <c r="B142" s="40">
        <v>41006109</v>
      </c>
      <c r="C142" s="40">
        <v>76</v>
      </c>
      <c r="D142" s="68" t="str">
        <f t="shared" si="18"/>
        <v>65+</v>
      </c>
      <c r="E142" s="22" t="s">
        <v>31</v>
      </c>
      <c r="F142" s="15" t="str">
        <f>VLOOKUP(E142,Providers!$A$2:$B$26,2,0)</f>
        <v>Surgery</v>
      </c>
      <c r="G142" s="15" t="s">
        <v>7</v>
      </c>
      <c r="H142" s="40" t="s">
        <v>5</v>
      </c>
      <c r="I142" s="54">
        <v>44550</v>
      </c>
      <c r="J142" s="40" t="s">
        <v>196</v>
      </c>
      <c r="K142" s="15" t="s">
        <v>475</v>
      </c>
      <c r="L142" s="115" t="s">
        <v>459</v>
      </c>
      <c r="M142" s="61">
        <f t="shared" si="25"/>
        <v>12</v>
      </c>
      <c r="N142" s="50" t="str">
        <f t="shared" si="19"/>
        <v xml:space="preserve">Hydrocodone </v>
      </c>
      <c r="O142" s="54">
        <v>44550</v>
      </c>
      <c r="P142" s="60">
        <v>9.7893518518518574E-2</v>
      </c>
      <c r="Q142" s="32">
        <f t="shared" si="20"/>
        <v>44550.734166666669</v>
      </c>
      <c r="R142" s="33">
        <f t="shared" si="21"/>
        <v>44550.097893518519</v>
      </c>
      <c r="S142" s="30">
        <f t="shared" si="22"/>
        <v>0.63627314814948477</v>
      </c>
      <c r="T142" s="119">
        <f t="shared" si="23"/>
        <v>0.63627314814948477</v>
      </c>
      <c r="U142" s="38" t="str">
        <f t="shared" si="24"/>
        <v>12+ HRS</v>
      </c>
      <c r="V142" s="40" t="s">
        <v>477</v>
      </c>
    </row>
    <row r="143" spans="1:26" s="13" customFormat="1" ht="31.2" x14ac:dyDescent="0.3">
      <c r="A143" s="40">
        <v>8132202</v>
      </c>
      <c r="B143" s="40">
        <v>48827315</v>
      </c>
      <c r="C143" s="40">
        <v>90</v>
      </c>
      <c r="D143" s="68" t="str">
        <f t="shared" si="18"/>
        <v>65+</v>
      </c>
      <c r="E143" s="22" t="s">
        <v>50</v>
      </c>
      <c r="F143" s="15" t="str">
        <f>VLOOKUP(E143,Providers!$A$2:$B$26,2,0)</f>
        <v>Critical Care</v>
      </c>
      <c r="G143" s="15" t="s">
        <v>7</v>
      </c>
      <c r="H143" s="40" t="s">
        <v>5</v>
      </c>
      <c r="I143" s="54">
        <v>44264</v>
      </c>
      <c r="J143" s="40" t="s">
        <v>197</v>
      </c>
      <c r="K143" s="15" t="s">
        <v>466</v>
      </c>
      <c r="L143" s="115" t="s">
        <v>462</v>
      </c>
      <c r="M143" s="61">
        <f t="shared" si="25"/>
        <v>3</v>
      </c>
      <c r="N143" s="50" t="str">
        <f t="shared" si="19"/>
        <v>No Prior</v>
      </c>
      <c r="O143" s="54"/>
      <c r="P143" s="60"/>
      <c r="Q143" s="32">
        <f t="shared" si="20"/>
        <v>44264.193912037037</v>
      </c>
      <c r="R143" s="33">
        <f t="shared" si="21"/>
        <v>0</v>
      </c>
      <c r="S143" s="30"/>
      <c r="T143" s="119">
        <f t="shared" si="23"/>
        <v>0</v>
      </c>
      <c r="U143" s="38" t="str">
        <f t="shared" si="24"/>
        <v/>
      </c>
      <c r="V143" s="40" t="s">
        <v>477</v>
      </c>
      <c r="X143" s="3"/>
      <c r="Y143" s="71"/>
      <c r="Z143" s="74"/>
    </row>
    <row r="144" spans="1:26" ht="15.6" x14ac:dyDescent="0.3">
      <c r="A144" s="40">
        <v>4228026</v>
      </c>
      <c r="B144" s="40">
        <v>43539567</v>
      </c>
      <c r="C144" s="40">
        <v>46</v>
      </c>
      <c r="D144" s="68" t="str">
        <f t="shared" si="18"/>
        <v>41-64</v>
      </c>
      <c r="E144" s="22" t="s">
        <v>27</v>
      </c>
      <c r="F144" s="15" t="str">
        <f>VLOOKUP(E144,Providers!$A$2:$B$26,2,0)</f>
        <v>Surgery</v>
      </c>
      <c r="G144" s="15" t="s">
        <v>7</v>
      </c>
      <c r="H144" s="40" t="s">
        <v>5</v>
      </c>
      <c r="I144" s="54">
        <v>44304</v>
      </c>
      <c r="J144" s="40" t="s">
        <v>198</v>
      </c>
      <c r="K144" s="15" t="s">
        <v>470</v>
      </c>
      <c r="L144" s="115" t="s">
        <v>56</v>
      </c>
      <c r="M144" s="61">
        <f t="shared" si="25"/>
        <v>9</v>
      </c>
      <c r="N144" s="50" t="str">
        <f t="shared" si="19"/>
        <v xml:space="preserve">Fentanyl </v>
      </c>
      <c r="O144" s="54">
        <v>44304</v>
      </c>
      <c r="P144" s="60">
        <v>7.7199074074074003E-2</v>
      </c>
      <c r="Q144" s="32">
        <f t="shared" si="20"/>
        <v>44304.601909722223</v>
      </c>
      <c r="R144" s="33">
        <f t="shared" si="21"/>
        <v>44304.077199074076</v>
      </c>
      <c r="S144" s="30">
        <f t="shared" si="22"/>
        <v>0.5247106481474475</v>
      </c>
      <c r="T144" s="119">
        <f t="shared" si="23"/>
        <v>0.5247106481474475</v>
      </c>
      <c r="U144" s="38" t="str">
        <f t="shared" si="24"/>
        <v>12+ HRS</v>
      </c>
      <c r="V144" s="40" t="s">
        <v>477</v>
      </c>
    </row>
    <row r="145" spans="1:26" ht="31.2" x14ac:dyDescent="0.3">
      <c r="A145" s="40">
        <v>3791111</v>
      </c>
      <c r="B145" s="40">
        <v>45018131</v>
      </c>
      <c r="C145" s="40">
        <v>88</v>
      </c>
      <c r="D145" s="68" t="str">
        <f t="shared" si="18"/>
        <v>65+</v>
      </c>
      <c r="E145" s="22" t="s">
        <v>25</v>
      </c>
      <c r="F145" s="15" t="str">
        <f>VLOOKUP(E145,Providers!$A$2:$B$26,2,0)</f>
        <v>Urology</v>
      </c>
      <c r="G145" s="15" t="s">
        <v>7</v>
      </c>
      <c r="H145" s="40" t="s">
        <v>5</v>
      </c>
      <c r="I145" s="54">
        <v>44320</v>
      </c>
      <c r="J145" s="40" t="s">
        <v>199</v>
      </c>
      <c r="K145" s="15" t="s">
        <v>46</v>
      </c>
      <c r="L145" s="115" t="s">
        <v>16</v>
      </c>
      <c r="M145" s="61">
        <f t="shared" si="25"/>
        <v>10</v>
      </c>
      <c r="N145" s="50" t="str">
        <f t="shared" si="19"/>
        <v xml:space="preserve">OxyCODONE </v>
      </c>
      <c r="O145" s="54">
        <v>44320</v>
      </c>
      <c r="P145" s="60">
        <v>0.19928240740740741</v>
      </c>
      <c r="Q145" s="32">
        <f t="shared" si="20"/>
        <v>44320.304826388892</v>
      </c>
      <c r="R145" s="33">
        <f t="shared" si="21"/>
        <v>44320.199282407404</v>
      </c>
      <c r="S145" s="30">
        <f t="shared" si="22"/>
        <v>0.1055439814881538</v>
      </c>
      <c r="T145" s="119">
        <f t="shared" si="23"/>
        <v>0.1055439814881538</v>
      </c>
      <c r="U145" s="38" t="str">
        <f t="shared" si="24"/>
        <v>0-3 HRS</v>
      </c>
      <c r="V145" s="40" t="s">
        <v>477</v>
      </c>
    </row>
    <row r="146" spans="1:26" ht="31.2" x14ac:dyDescent="0.3">
      <c r="A146" s="40">
        <v>4622631</v>
      </c>
      <c r="B146" s="40">
        <v>44819460</v>
      </c>
      <c r="C146" s="40">
        <v>98</v>
      </c>
      <c r="D146" s="68" t="str">
        <f t="shared" si="18"/>
        <v>65+</v>
      </c>
      <c r="E146" s="22" t="s">
        <v>24</v>
      </c>
      <c r="F146" s="15" t="str">
        <f>VLOOKUP(E146,Providers!$A$2:$B$26,2,0)</f>
        <v>Emergency Department</v>
      </c>
      <c r="G146" s="15" t="s">
        <v>7</v>
      </c>
      <c r="H146" s="40" t="s">
        <v>5</v>
      </c>
      <c r="I146" s="54">
        <v>44237</v>
      </c>
      <c r="J146" s="40" t="s">
        <v>200</v>
      </c>
      <c r="K146" s="15" t="s">
        <v>464</v>
      </c>
      <c r="L146" s="115" t="s">
        <v>16</v>
      </c>
      <c r="M146" s="61">
        <f t="shared" si="25"/>
        <v>10</v>
      </c>
      <c r="N146" s="50" t="str">
        <f t="shared" si="19"/>
        <v xml:space="preserve">OxyCODONE </v>
      </c>
      <c r="O146" s="54">
        <v>44237</v>
      </c>
      <c r="P146" s="60">
        <v>0.24829861111111107</v>
      </c>
      <c r="Q146" s="32">
        <f t="shared" si="20"/>
        <v>44237.66300925926</v>
      </c>
      <c r="R146" s="33">
        <f t="shared" si="21"/>
        <v>44237.248298611114</v>
      </c>
      <c r="S146" s="30">
        <f t="shared" si="22"/>
        <v>0.41471064814686542</v>
      </c>
      <c r="T146" s="119">
        <f t="shared" si="23"/>
        <v>0.41471064814686542</v>
      </c>
      <c r="U146" s="38" t="str">
        <f t="shared" si="24"/>
        <v>9-12 HRS</v>
      </c>
      <c r="V146" s="40" t="s">
        <v>478</v>
      </c>
    </row>
    <row r="147" spans="1:26" ht="15.6" x14ac:dyDescent="0.3">
      <c r="A147" s="40">
        <v>2881607</v>
      </c>
      <c r="B147" s="40">
        <v>41188201</v>
      </c>
      <c r="C147" s="40">
        <v>26</v>
      </c>
      <c r="D147" s="68" t="str">
        <f t="shared" si="18"/>
        <v>&lt;40</v>
      </c>
      <c r="E147" s="22" t="s">
        <v>18</v>
      </c>
      <c r="F147" s="15" t="str">
        <f>VLOOKUP(E147,Providers!$A$2:$B$26,2,0)</f>
        <v>Surgery</v>
      </c>
      <c r="G147" s="15" t="s">
        <v>7</v>
      </c>
      <c r="H147" s="40" t="s">
        <v>5</v>
      </c>
      <c r="I147" s="54">
        <v>44476</v>
      </c>
      <c r="J147" s="40" t="s">
        <v>201</v>
      </c>
      <c r="K147" s="15" t="s">
        <v>473</v>
      </c>
      <c r="L147" s="115" t="s">
        <v>456</v>
      </c>
      <c r="M147" s="61">
        <f t="shared" si="25"/>
        <v>10</v>
      </c>
      <c r="N147" s="50" t="str">
        <f t="shared" si="19"/>
        <v xml:space="preserve">Methadone </v>
      </c>
      <c r="O147" s="54">
        <v>44476</v>
      </c>
      <c r="P147" s="60">
        <v>0.18798611111111113</v>
      </c>
      <c r="Q147" s="32">
        <f t="shared" si="20"/>
        <v>44476.666898148149</v>
      </c>
      <c r="R147" s="33">
        <f t="shared" si="21"/>
        <v>44476.187986111108</v>
      </c>
      <c r="S147" s="30">
        <f t="shared" si="22"/>
        <v>0.47891203704057261</v>
      </c>
      <c r="T147" s="119">
        <f t="shared" si="23"/>
        <v>0.47891203704057261</v>
      </c>
      <c r="U147" s="38" t="str">
        <f t="shared" si="24"/>
        <v>9-12 HRS</v>
      </c>
      <c r="V147" s="40" t="s">
        <v>477</v>
      </c>
    </row>
    <row r="148" spans="1:26" ht="15.6" x14ac:dyDescent="0.3">
      <c r="A148" s="40">
        <v>7510564</v>
      </c>
      <c r="B148" s="40">
        <v>41112194</v>
      </c>
      <c r="C148" s="40">
        <v>60</v>
      </c>
      <c r="D148" s="68" t="str">
        <f t="shared" si="18"/>
        <v>41-64</v>
      </c>
      <c r="E148" s="22" t="s">
        <v>18</v>
      </c>
      <c r="F148" s="15" t="str">
        <f>VLOOKUP(E148,Providers!$A$2:$B$26,2,0)</f>
        <v>Surgery</v>
      </c>
      <c r="G148" s="15" t="s">
        <v>7</v>
      </c>
      <c r="H148" s="40" t="s">
        <v>5</v>
      </c>
      <c r="I148" s="54">
        <v>44487</v>
      </c>
      <c r="J148" s="40" t="s">
        <v>202</v>
      </c>
      <c r="K148" s="15" t="s">
        <v>46</v>
      </c>
      <c r="L148" s="115" t="s">
        <v>55</v>
      </c>
      <c r="M148" s="61">
        <f t="shared" si="25"/>
        <v>9</v>
      </c>
      <c r="N148" s="50" t="str">
        <f t="shared" si="19"/>
        <v xml:space="preserve">Morphine </v>
      </c>
      <c r="O148" s="54">
        <v>44487</v>
      </c>
      <c r="P148" s="60">
        <v>0.68950231481481483</v>
      </c>
      <c r="Q148" s="32">
        <f t="shared" si="20"/>
        <v>44487.726956018516</v>
      </c>
      <c r="R148" s="33">
        <f t="shared" si="21"/>
        <v>44487.689502314817</v>
      </c>
      <c r="S148" s="30">
        <f t="shared" si="22"/>
        <v>3.7453703698702157E-2</v>
      </c>
      <c r="T148" s="119">
        <f t="shared" si="23"/>
        <v>3.7453703698702157E-2</v>
      </c>
      <c r="U148" s="38" t="str">
        <f t="shared" si="24"/>
        <v>0-3 HRS</v>
      </c>
      <c r="V148" s="40" t="s">
        <v>477</v>
      </c>
    </row>
    <row r="149" spans="1:26" ht="15.6" x14ac:dyDescent="0.3">
      <c r="A149" s="40">
        <v>1646596</v>
      </c>
      <c r="B149" s="40">
        <v>40856034</v>
      </c>
      <c r="C149" s="40">
        <v>87</v>
      </c>
      <c r="D149" s="68" t="str">
        <f t="shared" si="18"/>
        <v>65+</v>
      </c>
      <c r="E149" s="22" t="s">
        <v>18</v>
      </c>
      <c r="F149" s="15" t="str">
        <f>VLOOKUP(E149,Providers!$A$2:$B$26,2,0)</f>
        <v>Surgery</v>
      </c>
      <c r="G149" s="15" t="s">
        <v>7</v>
      </c>
      <c r="H149" s="40" t="s">
        <v>5</v>
      </c>
      <c r="I149" s="54">
        <v>44483</v>
      </c>
      <c r="J149" s="40" t="s">
        <v>203</v>
      </c>
      <c r="K149" s="15" t="s">
        <v>46</v>
      </c>
      <c r="L149" s="115" t="s">
        <v>56</v>
      </c>
      <c r="M149" s="61">
        <f t="shared" si="25"/>
        <v>9</v>
      </c>
      <c r="N149" s="50" t="str">
        <f t="shared" si="19"/>
        <v xml:space="preserve">Fentanyl </v>
      </c>
      <c r="O149" s="54">
        <v>44483</v>
      </c>
      <c r="P149" s="60">
        <v>0.37524305555555548</v>
      </c>
      <c r="Q149" s="32">
        <f t="shared" si="20"/>
        <v>44483.602569444447</v>
      </c>
      <c r="R149" s="33">
        <f t="shared" si="21"/>
        <v>44483.375243055554</v>
      </c>
      <c r="S149" s="30">
        <f t="shared" si="22"/>
        <v>0.22732638889283407</v>
      </c>
      <c r="T149" s="119">
        <f t="shared" si="23"/>
        <v>0.22732638889283407</v>
      </c>
      <c r="U149" s="38" t="str">
        <f t="shared" si="24"/>
        <v>3-6 HRS</v>
      </c>
      <c r="V149" s="40" t="s">
        <v>477</v>
      </c>
    </row>
    <row r="150" spans="1:26" ht="15.6" x14ac:dyDescent="0.3">
      <c r="A150" s="40">
        <v>7410240</v>
      </c>
      <c r="B150" s="40">
        <v>42535398</v>
      </c>
      <c r="C150" s="40">
        <v>95</v>
      </c>
      <c r="D150" s="68" t="str">
        <f t="shared" si="18"/>
        <v>65+</v>
      </c>
      <c r="E150" s="22" t="s">
        <v>28</v>
      </c>
      <c r="F150" s="15" t="str">
        <f>VLOOKUP(E150,Providers!$A$2:$B$26,2,0)</f>
        <v>Cardiology</v>
      </c>
      <c r="G150" s="15" t="s">
        <v>7</v>
      </c>
      <c r="H150" s="40" t="s">
        <v>5</v>
      </c>
      <c r="I150" s="54">
        <v>44262</v>
      </c>
      <c r="J150" s="40" t="s">
        <v>204</v>
      </c>
      <c r="K150" s="15" t="s">
        <v>472</v>
      </c>
      <c r="L150" s="115" t="s">
        <v>461</v>
      </c>
      <c r="M150" s="61">
        <f t="shared" si="25"/>
        <v>14</v>
      </c>
      <c r="N150" s="50" t="str">
        <f t="shared" si="19"/>
        <v xml:space="preserve">Hydromorphone </v>
      </c>
      <c r="O150" s="54">
        <v>44262</v>
      </c>
      <c r="P150" s="60">
        <v>0.15189814814814814</v>
      </c>
      <c r="Q150" s="32">
        <f t="shared" si="20"/>
        <v>44262.292627314811</v>
      </c>
      <c r="R150" s="33">
        <f t="shared" si="21"/>
        <v>44262.151898148149</v>
      </c>
      <c r="S150" s="30">
        <f t="shared" si="22"/>
        <v>0.14072916666191304</v>
      </c>
      <c r="T150" s="119">
        <f t="shared" si="23"/>
        <v>0.14072916666191304</v>
      </c>
      <c r="U150" s="38" t="str">
        <f t="shared" si="24"/>
        <v>3-6 HRS</v>
      </c>
      <c r="V150" s="40" t="s">
        <v>477</v>
      </c>
    </row>
    <row r="151" spans="1:26" s="13" customFormat="1" ht="31.2" x14ac:dyDescent="0.3">
      <c r="A151" s="40">
        <v>8690502</v>
      </c>
      <c r="B151" s="40">
        <v>41635487</v>
      </c>
      <c r="C151" s="40">
        <v>95</v>
      </c>
      <c r="D151" s="68" t="str">
        <f t="shared" si="18"/>
        <v>65+</v>
      </c>
      <c r="E151" s="22" t="s">
        <v>18</v>
      </c>
      <c r="F151" s="15" t="str">
        <f>VLOOKUP(E151,Providers!$A$2:$B$26,2,0)</f>
        <v>Surgery</v>
      </c>
      <c r="G151" s="15" t="s">
        <v>7</v>
      </c>
      <c r="H151" s="40" t="s">
        <v>5</v>
      </c>
      <c r="I151" s="54">
        <v>44441</v>
      </c>
      <c r="J151" s="40" t="s">
        <v>205</v>
      </c>
      <c r="K151" s="15" t="s">
        <v>471</v>
      </c>
      <c r="L151" s="115" t="s">
        <v>462</v>
      </c>
      <c r="M151" s="61">
        <f t="shared" si="25"/>
        <v>3</v>
      </c>
      <c r="N151" s="50" t="str">
        <f t="shared" si="19"/>
        <v>No Prior</v>
      </c>
      <c r="O151" s="54"/>
      <c r="P151" s="60"/>
      <c r="Q151" s="32">
        <f t="shared" si="20"/>
        <v>44441.086469907408</v>
      </c>
      <c r="R151" s="33">
        <f t="shared" si="21"/>
        <v>0</v>
      </c>
      <c r="S151" s="30"/>
      <c r="T151" s="119">
        <f t="shared" si="23"/>
        <v>0</v>
      </c>
      <c r="U151" s="38" t="str">
        <f t="shared" si="24"/>
        <v/>
      </c>
      <c r="V151" s="40" t="s">
        <v>477</v>
      </c>
      <c r="X151" s="3"/>
      <c r="Y151" s="71"/>
      <c r="Z151" s="74"/>
    </row>
    <row r="152" spans="1:26" ht="15.6" x14ac:dyDescent="0.3">
      <c r="A152" s="40">
        <v>2957614</v>
      </c>
      <c r="B152" s="40">
        <v>43267718</v>
      </c>
      <c r="C152" s="40">
        <v>29</v>
      </c>
      <c r="D152" s="68" t="str">
        <f t="shared" si="18"/>
        <v>&lt;40</v>
      </c>
      <c r="E152" s="22" t="s">
        <v>37</v>
      </c>
      <c r="F152" s="15" t="str">
        <f>VLOOKUP(E152,Providers!$A$2:$B$26,2,0)</f>
        <v>Critical Care</v>
      </c>
      <c r="G152" s="15" t="s">
        <v>7</v>
      </c>
      <c r="H152" s="40" t="s">
        <v>5</v>
      </c>
      <c r="I152" s="54">
        <v>44368</v>
      </c>
      <c r="J152" s="40" t="s">
        <v>206</v>
      </c>
      <c r="K152" s="15" t="s">
        <v>467</v>
      </c>
      <c r="L152" s="115" t="s">
        <v>53</v>
      </c>
      <c r="M152" s="61">
        <f t="shared" si="25"/>
        <v>9</v>
      </c>
      <c r="N152" s="50" t="str">
        <f t="shared" si="19"/>
        <v xml:space="preserve">Morphine </v>
      </c>
      <c r="O152" s="54">
        <v>44368</v>
      </c>
      <c r="P152" s="60">
        <v>0.73092592592592598</v>
      </c>
      <c r="Q152" s="32">
        <f t="shared" si="20"/>
        <v>44368.984594907408</v>
      </c>
      <c r="R152" s="33">
        <f t="shared" si="21"/>
        <v>44368.730925925927</v>
      </c>
      <c r="S152" s="30">
        <f t="shared" si="22"/>
        <v>0.25366898148058681</v>
      </c>
      <c r="T152" s="119">
        <f t="shared" si="23"/>
        <v>0.25366898148058681</v>
      </c>
      <c r="U152" s="38" t="str">
        <f t="shared" si="24"/>
        <v>6-9 HRS</v>
      </c>
      <c r="V152" s="40" t="s">
        <v>477</v>
      </c>
    </row>
    <row r="153" spans="1:26" s="13" customFormat="1" ht="31.2" x14ac:dyDescent="0.3">
      <c r="A153" s="40">
        <v>4309152</v>
      </c>
      <c r="B153" s="40">
        <v>47307849</v>
      </c>
      <c r="C153" s="40">
        <v>39</v>
      </c>
      <c r="D153" s="68" t="str">
        <f t="shared" si="18"/>
        <v>&lt;40</v>
      </c>
      <c r="E153" s="22" t="s">
        <v>24</v>
      </c>
      <c r="F153" s="15" t="str">
        <f>VLOOKUP(E153,Providers!$A$2:$B$26,2,0)</f>
        <v>Emergency Department</v>
      </c>
      <c r="G153" s="15" t="s">
        <v>7</v>
      </c>
      <c r="H153" s="40" t="s">
        <v>5</v>
      </c>
      <c r="I153" s="54">
        <v>44440</v>
      </c>
      <c r="J153" s="40" t="s">
        <v>207</v>
      </c>
      <c r="K153" s="15" t="s">
        <v>463</v>
      </c>
      <c r="L153" s="115" t="s">
        <v>462</v>
      </c>
      <c r="M153" s="61">
        <f t="shared" si="25"/>
        <v>3</v>
      </c>
      <c r="N153" s="50" t="str">
        <f t="shared" si="19"/>
        <v>No Prior</v>
      </c>
      <c r="O153" s="54"/>
      <c r="P153" s="60"/>
      <c r="Q153" s="32">
        <f t="shared" si="20"/>
        <v>44440.857824074075</v>
      </c>
      <c r="R153" s="33">
        <f t="shared" si="21"/>
        <v>0</v>
      </c>
      <c r="S153" s="30"/>
      <c r="T153" s="119">
        <f t="shared" si="23"/>
        <v>0</v>
      </c>
      <c r="U153" s="38" t="str">
        <f t="shared" si="24"/>
        <v/>
      </c>
      <c r="V153" s="40" t="s">
        <v>477</v>
      </c>
      <c r="X153" s="3"/>
      <c r="Y153" s="71"/>
      <c r="Z153" s="74"/>
    </row>
    <row r="154" spans="1:26" ht="15.6" x14ac:dyDescent="0.3">
      <c r="A154" s="40">
        <v>1548685</v>
      </c>
      <c r="B154" s="40">
        <v>42659797</v>
      </c>
      <c r="C154" s="40">
        <v>64</v>
      </c>
      <c r="D154" s="68" t="str">
        <f t="shared" si="18"/>
        <v>41-64</v>
      </c>
      <c r="E154" s="22" t="s">
        <v>28</v>
      </c>
      <c r="F154" s="15" t="str">
        <f>VLOOKUP(E154,Providers!$A$2:$B$26,2,0)</f>
        <v>Cardiology</v>
      </c>
      <c r="G154" s="15" t="s">
        <v>7</v>
      </c>
      <c r="H154" s="40" t="s">
        <v>5</v>
      </c>
      <c r="I154" s="54">
        <v>44468</v>
      </c>
      <c r="J154" s="40" t="s">
        <v>208</v>
      </c>
      <c r="K154" s="15" t="s">
        <v>472</v>
      </c>
      <c r="L154" s="115" t="s">
        <v>460</v>
      </c>
      <c r="M154" s="61">
        <f t="shared" si="25"/>
        <v>14</v>
      </c>
      <c r="N154" s="50" t="str">
        <f t="shared" si="19"/>
        <v xml:space="preserve">Hydromorphone </v>
      </c>
      <c r="O154" s="54">
        <v>44468</v>
      </c>
      <c r="P154" s="60">
        <v>0.16287037037037036</v>
      </c>
      <c r="Q154" s="32">
        <f t="shared" si="20"/>
        <v>44468.257916666669</v>
      </c>
      <c r="R154" s="33">
        <f t="shared" si="21"/>
        <v>44468.162870370368</v>
      </c>
      <c r="S154" s="30">
        <f t="shared" si="22"/>
        <v>9.5046296301006805E-2</v>
      </c>
      <c r="T154" s="119">
        <f t="shared" si="23"/>
        <v>9.5046296301006805E-2</v>
      </c>
      <c r="U154" s="38" t="str">
        <f t="shared" si="24"/>
        <v>0-3 HRS</v>
      </c>
      <c r="V154" s="40" t="s">
        <v>477</v>
      </c>
    </row>
    <row r="155" spans="1:26" s="13" customFormat="1" ht="31.2" x14ac:dyDescent="0.3">
      <c r="A155" s="40">
        <v>2708490</v>
      </c>
      <c r="B155" s="40">
        <v>44127525</v>
      </c>
      <c r="C155" s="40">
        <v>25</v>
      </c>
      <c r="D155" s="68" t="str">
        <f t="shared" si="18"/>
        <v>&lt;40</v>
      </c>
      <c r="E155" s="22" t="s">
        <v>20</v>
      </c>
      <c r="F155" s="15" t="str">
        <f>VLOOKUP(E155,Providers!$A$2:$B$26,2,0)</f>
        <v>Cardiology</v>
      </c>
      <c r="G155" s="15" t="s">
        <v>7</v>
      </c>
      <c r="H155" s="40" t="s">
        <v>5</v>
      </c>
      <c r="I155" s="54">
        <v>44450</v>
      </c>
      <c r="J155" s="40" t="s">
        <v>209</v>
      </c>
      <c r="K155" s="15" t="s">
        <v>463</v>
      </c>
      <c r="L155" s="115" t="s">
        <v>462</v>
      </c>
      <c r="M155" s="61">
        <f t="shared" si="25"/>
        <v>3</v>
      </c>
      <c r="N155" s="50" t="str">
        <f t="shared" si="19"/>
        <v>No Prior</v>
      </c>
      <c r="O155" s="54"/>
      <c r="P155" s="60"/>
      <c r="Q155" s="32">
        <f t="shared" si="20"/>
        <v>44450.839236111111</v>
      </c>
      <c r="R155" s="33">
        <f t="shared" si="21"/>
        <v>0</v>
      </c>
      <c r="S155" s="30"/>
      <c r="T155" s="119">
        <f t="shared" si="23"/>
        <v>0</v>
      </c>
      <c r="U155" s="38" t="str">
        <f t="shared" si="24"/>
        <v/>
      </c>
      <c r="V155" s="40" t="s">
        <v>477</v>
      </c>
      <c r="X155" s="3"/>
      <c r="Y155" s="71"/>
      <c r="Z155" s="74"/>
    </row>
    <row r="156" spans="1:26" ht="15.6" x14ac:dyDescent="0.3">
      <c r="A156" s="40">
        <v>2771069</v>
      </c>
      <c r="B156" s="40">
        <v>48013241</v>
      </c>
      <c r="C156" s="40">
        <v>63</v>
      </c>
      <c r="D156" s="68" t="str">
        <f t="shared" si="18"/>
        <v>41-64</v>
      </c>
      <c r="E156" s="22" t="s">
        <v>19</v>
      </c>
      <c r="F156" s="15" t="str">
        <f>VLOOKUP(E156,Providers!$A$2:$B$26,2,0)</f>
        <v>Emergency Department</v>
      </c>
      <c r="G156" s="15" t="s">
        <v>7</v>
      </c>
      <c r="H156" s="40" t="s">
        <v>5</v>
      </c>
      <c r="I156" s="54">
        <v>44264</v>
      </c>
      <c r="J156" s="40" t="s">
        <v>210</v>
      </c>
      <c r="K156" s="15" t="s">
        <v>46</v>
      </c>
      <c r="L156" s="115" t="s">
        <v>52</v>
      </c>
      <c r="M156" s="61">
        <f t="shared" si="25"/>
        <v>9</v>
      </c>
      <c r="N156" s="50" t="str">
        <f t="shared" si="19"/>
        <v xml:space="preserve">Fentanyl </v>
      </c>
      <c r="O156" s="54">
        <v>44264</v>
      </c>
      <c r="P156" s="60">
        <v>0.11822916666666666</v>
      </c>
      <c r="Q156" s="32">
        <f t="shared" si="20"/>
        <v>44264.254560185182</v>
      </c>
      <c r="R156" s="33">
        <f t="shared" si="21"/>
        <v>44264.11822916667</v>
      </c>
      <c r="S156" s="30">
        <f t="shared" si="22"/>
        <v>0.13633101851155516</v>
      </c>
      <c r="T156" s="119">
        <f t="shared" si="23"/>
        <v>0.13633101851155516</v>
      </c>
      <c r="U156" s="38" t="str">
        <f t="shared" si="24"/>
        <v>3-6 HRS</v>
      </c>
      <c r="V156" s="40" t="s">
        <v>477</v>
      </c>
    </row>
    <row r="157" spans="1:26" ht="15.6" x14ac:dyDescent="0.3">
      <c r="A157" s="40">
        <v>3356485</v>
      </c>
      <c r="B157" s="40">
        <v>45519936</v>
      </c>
      <c r="C157" s="40">
        <v>28</v>
      </c>
      <c r="D157" s="68" t="str">
        <f t="shared" si="18"/>
        <v>&lt;40</v>
      </c>
      <c r="E157" s="22" t="s">
        <v>29</v>
      </c>
      <c r="F157" s="15" t="str">
        <f>VLOOKUP(E157,Providers!$A$2:$B$26,2,0)</f>
        <v>Emergency Department</v>
      </c>
      <c r="G157" s="15" t="s">
        <v>7</v>
      </c>
      <c r="H157" s="40" t="s">
        <v>5</v>
      </c>
      <c r="I157" s="54">
        <v>44529</v>
      </c>
      <c r="J157" s="40" t="s">
        <v>211</v>
      </c>
      <c r="K157" s="15" t="s">
        <v>463</v>
      </c>
      <c r="L157" s="115" t="s">
        <v>56</v>
      </c>
      <c r="M157" s="61">
        <f t="shared" si="25"/>
        <v>9</v>
      </c>
      <c r="N157" s="50" t="str">
        <f t="shared" si="19"/>
        <v xml:space="preserve">Fentanyl </v>
      </c>
      <c r="O157" s="54">
        <v>44529</v>
      </c>
      <c r="P157" s="60">
        <v>0.11999999999999997</v>
      </c>
      <c r="Q157" s="32">
        <f t="shared" si="20"/>
        <v>44529.283541666664</v>
      </c>
      <c r="R157" s="33">
        <f t="shared" si="21"/>
        <v>44529.120000000003</v>
      </c>
      <c r="S157" s="30">
        <f t="shared" si="22"/>
        <v>0.16354166666133096</v>
      </c>
      <c r="T157" s="119">
        <f t="shared" si="23"/>
        <v>0.16354166666133096</v>
      </c>
      <c r="U157" s="38" t="str">
        <f t="shared" si="24"/>
        <v>3-6 HRS</v>
      </c>
      <c r="V157" s="40" t="s">
        <v>477</v>
      </c>
    </row>
    <row r="158" spans="1:26" ht="15.6" x14ac:dyDescent="0.3">
      <c r="A158" s="40">
        <v>6847896</v>
      </c>
      <c r="B158" s="40">
        <v>42220062</v>
      </c>
      <c r="C158" s="40">
        <v>57</v>
      </c>
      <c r="D158" s="68" t="str">
        <f t="shared" si="18"/>
        <v>41-64</v>
      </c>
      <c r="E158" s="22" t="s">
        <v>31</v>
      </c>
      <c r="F158" s="15" t="str">
        <f>VLOOKUP(E158,Providers!$A$2:$B$26,2,0)</f>
        <v>Surgery</v>
      </c>
      <c r="G158" s="15" t="s">
        <v>7</v>
      </c>
      <c r="H158" s="40" t="s">
        <v>5</v>
      </c>
      <c r="I158" s="54">
        <v>44418</v>
      </c>
      <c r="J158" s="40" t="s">
        <v>212</v>
      </c>
      <c r="K158" s="15" t="s">
        <v>467</v>
      </c>
      <c r="L158" s="115" t="s">
        <v>55</v>
      </c>
      <c r="M158" s="61">
        <f t="shared" si="25"/>
        <v>9</v>
      </c>
      <c r="N158" s="50" t="str">
        <f t="shared" si="19"/>
        <v xml:space="preserve">Morphine </v>
      </c>
      <c r="O158" s="54">
        <v>44418</v>
      </c>
      <c r="P158" s="60">
        <v>0.22332175925925926</v>
      </c>
      <c r="Q158" s="32">
        <f t="shared" si="20"/>
        <v>44418.300243055557</v>
      </c>
      <c r="R158" s="33">
        <f t="shared" si="21"/>
        <v>44418.223321759258</v>
      </c>
      <c r="S158" s="30">
        <f t="shared" si="22"/>
        <v>7.6921296298678499E-2</v>
      </c>
      <c r="T158" s="119">
        <f t="shared" si="23"/>
        <v>7.6921296298678499E-2</v>
      </c>
      <c r="U158" s="38" t="str">
        <f t="shared" si="24"/>
        <v>0-3 HRS</v>
      </c>
      <c r="V158" s="40" t="s">
        <v>477</v>
      </c>
    </row>
    <row r="159" spans="1:26" s="13" customFormat="1" ht="31.2" x14ac:dyDescent="0.3">
      <c r="A159" s="40">
        <v>1606622</v>
      </c>
      <c r="B159" s="40">
        <v>48376416</v>
      </c>
      <c r="C159" s="40">
        <v>95</v>
      </c>
      <c r="D159" s="68" t="str">
        <f t="shared" si="18"/>
        <v>65+</v>
      </c>
      <c r="E159" s="22" t="s">
        <v>19</v>
      </c>
      <c r="F159" s="15" t="str">
        <f>VLOOKUP(E159,Providers!$A$2:$B$26,2,0)</f>
        <v>Emergency Department</v>
      </c>
      <c r="G159" s="15" t="s">
        <v>7</v>
      </c>
      <c r="H159" s="40" t="s">
        <v>5</v>
      </c>
      <c r="I159" s="54">
        <v>44238</v>
      </c>
      <c r="J159" s="40" t="s">
        <v>213</v>
      </c>
      <c r="K159" s="15" t="s">
        <v>463</v>
      </c>
      <c r="L159" s="115" t="s">
        <v>462</v>
      </c>
      <c r="M159" s="61">
        <f t="shared" si="25"/>
        <v>3</v>
      </c>
      <c r="N159" s="50" t="str">
        <f t="shared" si="19"/>
        <v>No Prior</v>
      </c>
      <c r="O159" s="54"/>
      <c r="P159" s="60"/>
      <c r="Q159" s="32">
        <f t="shared" si="20"/>
        <v>44238.222372685188</v>
      </c>
      <c r="R159" s="33">
        <f t="shared" si="21"/>
        <v>0</v>
      </c>
      <c r="S159" s="30"/>
      <c r="T159" s="119">
        <f t="shared" si="23"/>
        <v>0</v>
      </c>
      <c r="U159" s="38" t="str">
        <f t="shared" si="24"/>
        <v/>
      </c>
      <c r="V159" s="40" t="s">
        <v>477</v>
      </c>
      <c r="X159" s="3"/>
      <c r="Y159" s="71"/>
      <c r="Z159" s="74"/>
    </row>
    <row r="160" spans="1:26" ht="15.6" x14ac:dyDescent="0.3">
      <c r="A160" s="40">
        <v>6286594</v>
      </c>
      <c r="B160" s="40">
        <v>42614470</v>
      </c>
      <c r="C160" s="40">
        <v>66</v>
      </c>
      <c r="D160" s="68" t="str">
        <f t="shared" si="18"/>
        <v>65+</v>
      </c>
      <c r="E160" s="22" t="s">
        <v>22</v>
      </c>
      <c r="F160" s="15" t="str">
        <f>VLOOKUP(E160,Providers!$A$2:$B$26,2,0)</f>
        <v>Surgery</v>
      </c>
      <c r="G160" s="15" t="s">
        <v>7</v>
      </c>
      <c r="H160" s="40" t="s">
        <v>5</v>
      </c>
      <c r="I160" s="54">
        <v>44512</v>
      </c>
      <c r="J160" s="40" t="s">
        <v>214</v>
      </c>
      <c r="K160" s="15" t="s">
        <v>474</v>
      </c>
      <c r="L160" s="115" t="s">
        <v>15</v>
      </c>
      <c r="M160" s="61">
        <f t="shared" si="25"/>
        <v>9</v>
      </c>
      <c r="N160" s="50" t="str">
        <f t="shared" si="19"/>
        <v xml:space="preserve">Fentanyl </v>
      </c>
      <c r="O160" s="54">
        <v>44512</v>
      </c>
      <c r="P160" s="60">
        <v>0.20331018518518523</v>
      </c>
      <c r="Q160" s="32">
        <f t="shared" si="20"/>
        <v>44512.486701388887</v>
      </c>
      <c r="R160" s="33">
        <f t="shared" si="21"/>
        <v>44512.203310185185</v>
      </c>
      <c r="S160" s="30">
        <f t="shared" si="22"/>
        <v>0.28339120370219462</v>
      </c>
      <c r="T160" s="119">
        <f t="shared" si="23"/>
        <v>0.28339120370219462</v>
      </c>
      <c r="U160" s="38" t="str">
        <f t="shared" si="24"/>
        <v>6-9 HRS</v>
      </c>
      <c r="V160" s="40" t="s">
        <v>478</v>
      </c>
    </row>
    <row r="161" spans="1:26" ht="15.6" x14ac:dyDescent="0.3">
      <c r="A161" s="40">
        <v>7579344</v>
      </c>
      <c r="B161" s="40">
        <v>46331862</v>
      </c>
      <c r="C161" s="40">
        <v>64</v>
      </c>
      <c r="D161" s="68" t="str">
        <f t="shared" si="18"/>
        <v>41-64</v>
      </c>
      <c r="E161" s="22" t="s">
        <v>51</v>
      </c>
      <c r="F161" s="15" t="str">
        <f>VLOOKUP(E161,Providers!$A$2:$B$26,2,0)</f>
        <v>Critical Care</v>
      </c>
      <c r="G161" s="15" t="s">
        <v>7</v>
      </c>
      <c r="H161" s="40" t="s">
        <v>5</v>
      </c>
      <c r="I161" s="54">
        <v>44358</v>
      </c>
      <c r="J161" s="40" t="s">
        <v>215</v>
      </c>
      <c r="K161" s="15" t="s">
        <v>464</v>
      </c>
      <c r="L161" s="115" t="s">
        <v>55</v>
      </c>
      <c r="M161" s="61">
        <f t="shared" si="25"/>
        <v>9</v>
      </c>
      <c r="N161" s="50" t="str">
        <f t="shared" si="19"/>
        <v xml:space="preserve">Morphine </v>
      </c>
      <c r="O161" s="54">
        <v>44238</v>
      </c>
      <c r="P161" s="60">
        <v>7.918981481481481E-2</v>
      </c>
      <c r="Q161" s="32">
        <f t="shared" si="20"/>
        <v>44358.850312499999</v>
      </c>
      <c r="R161" s="33">
        <f t="shared" si="21"/>
        <v>44238.079189814816</v>
      </c>
      <c r="S161" s="30"/>
      <c r="T161" s="119">
        <f t="shared" si="23"/>
        <v>0</v>
      </c>
      <c r="U161" s="38" t="str">
        <f t="shared" si="24"/>
        <v/>
      </c>
      <c r="V161" s="40" t="s">
        <v>477</v>
      </c>
    </row>
    <row r="162" spans="1:26" s="13" customFormat="1" ht="31.2" x14ac:dyDescent="0.3">
      <c r="A162" s="40">
        <v>8232255</v>
      </c>
      <c r="B162" s="40">
        <v>43048121</v>
      </c>
      <c r="C162" s="40">
        <v>90</v>
      </c>
      <c r="D162" s="68" t="str">
        <f t="shared" si="18"/>
        <v>65+</v>
      </c>
      <c r="E162" s="22" t="s">
        <v>20</v>
      </c>
      <c r="F162" s="15" t="str">
        <f>VLOOKUP(E162,Providers!$A$2:$B$26,2,0)</f>
        <v>Cardiology</v>
      </c>
      <c r="G162" s="15" t="s">
        <v>7</v>
      </c>
      <c r="H162" s="40" t="s">
        <v>5</v>
      </c>
      <c r="I162" s="54">
        <v>44463</v>
      </c>
      <c r="J162" s="40" t="s">
        <v>216</v>
      </c>
      <c r="K162" s="15" t="s">
        <v>463</v>
      </c>
      <c r="L162" s="115" t="s">
        <v>462</v>
      </c>
      <c r="M162" s="61">
        <f t="shared" si="25"/>
        <v>3</v>
      </c>
      <c r="N162" s="50" t="str">
        <f t="shared" si="19"/>
        <v>No Prior</v>
      </c>
      <c r="O162" s="54"/>
      <c r="P162" s="60"/>
      <c r="Q162" s="32">
        <f t="shared" si="20"/>
        <v>44463.194398148145</v>
      </c>
      <c r="R162" s="33">
        <f t="shared" si="21"/>
        <v>0</v>
      </c>
      <c r="S162" s="30"/>
      <c r="T162" s="119">
        <f t="shared" si="23"/>
        <v>0</v>
      </c>
      <c r="U162" s="38" t="str">
        <f t="shared" si="24"/>
        <v/>
      </c>
      <c r="V162" s="40" t="s">
        <v>477</v>
      </c>
      <c r="X162" s="3"/>
      <c r="Y162" s="71"/>
      <c r="Z162" s="74"/>
    </row>
    <row r="163" spans="1:26" ht="15.6" x14ac:dyDescent="0.3">
      <c r="A163" s="40">
        <v>8387398</v>
      </c>
      <c r="B163" s="40">
        <v>42074158</v>
      </c>
      <c r="C163" s="40">
        <v>81</v>
      </c>
      <c r="D163" s="68" t="str">
        <f t="shared" si="18"/>
        <v>65+</v>
      </c>
      <c r="E163" s="22" t="s">
        <v>18</v>
      </c>
      <c r="F163" s="15" t="str">
        <f>VLOOKUP(E163,Providers!$A$2:$B$26,2,0)</f>
        <v>Surgery</v>
      </c>
      <c r="G163" s="15" t="s">
        <v>7</v>
      </c>
      <c r="H163" s="40" t="s">
        <v>5</v>
      </c>
      <c r="I163" s="54">
        <v>44211</v>
      </c>
      <c r="J163" s="40" t="s">
        <v>217</v>
      </c>
      <c r="K163" s="15" t="s">
        <v>472</v>
      </c>
      <c r="L163" s="115" t="s">
        <v>457</v>
      </c>
      <c r="M163" s="61">
        <f t="shared" si="25"/>
        <v>10</v>
      </c>
      <c r="N163" s="50" t="str">
        <f t="shared" si="19"/>
        <v xml:space="preserve">Methadone </v>
      </c>
      <c r="O163" s="54">
        <v>44211</v>
      </c>
      <c r="P163" s="60">
        <v>0.28262731481481462</v>
      </c>
      <c r="Q163" s="32">
        <f t="shared" si="20"/>
        <v>44211.952534722222</v>
      </c>
      <c r="R163" s="33">
        <f t="shared" si="21"/>
        <v>44211.282627314817</v>
      </c>
      <c r="S163" s="30">
        <f t="shared" si="22"/>
        <v>0.66990740740584442</v>
      </c>
      <c r="T163" s="119">
        <f t="shared" si="23"/>
        <v>0.66990740740584442</v>
      </c>
      <c r="U163" s="38" t="str">
        <f t="shared" si="24"/>
        <v>12+ HRS</v>
      </c>
      <c r="V163" s="40" t="s">
        <v>478</v>
      </c>
    </row>
    <row r="164" spans="1:26" ht="31.2" x14ac:dyDescent="0.3">
      <c r="A164" s="40">
        <v>6336164</v>
      </c>
      <c r="B164" s="40">
        <v>43162081</v>
      </c>
      <c r="C164" s="40">
        <v>50</v>
      </c>
      <c r="D164" s="68" t="str">
        <f t="shared" si="18"/>
        <v>41-64</v>
      </c>
      <c r="E164" s="22" t="s">
        <v>18</v>
      </c>
      <c r="F164" s="15" t="str">
        <f>VLOOKUP(E164,Providers!$A$2:$B$26,2,0)</f>
        <v>Surgery</v>
      </c>
      <c r="G164" s="15" t="s">
        <v>7</v>
      </c>
      <c r="H164" s="40" t="s">
        <v>5</v>
      </c>
      <c r="I164" s="54">
        <v>44230</v>
      </c>
      <c r="J164" s="40" t="s">
        <v>218</v>
      </c>
      <c r="K164" s="15" t="s">
        <v>474</v>
      </c>
      <c r="L164" s="115" t="s">
        <v>16</v>
      </c>
      <c r="M164" s="61">
        <f t="shared" si="25"/>
        <v>10</v>
      </c>
      <c r="N164" s="50" t="str">
        <f t="shared" si="19"/>
        <v xml:space="preserve">OxyCODONE </v>
      </c>
      <c r="O164" s="54">
        <v>44221</v>
      </c>
      <c r="P164" s="60">
        <v>6.8287037037037025E-4</v>
      </c>
      <c r="Q164" s="32">
        <f t="shared" si="20"/>
        <v>44230.503368055557</v>
      </c>
      <c r="R164" s="33">
        <f t="shared" si="21"/>
        <v>44221.00068287037</v>
      </c>
      <c r="S164" s="30"/>
      <c r="T164" s="119">
        <f t="shared" si="23"/>
        <v>0</v>
      </c>
      <c r="U164" s="38" t="str">
        <f t="shared" si="24"/>
        <v/>
      </c>
      <c r="V164" s="40" t="s">
        <v>477</v>
      </c>
    </row>
    <row r="165" spans="1:26" ht="31.2" x14ac:dyDescent="0.3">
      <c r="A165" s="40">
        <v>4258582</v>
      </c>
      <c r="B165" s="40">
        <v>47204598</v>
      </c>
      <c r="C165" s="40">
        <v>52</v>
      </c>
      <c r="D165" s="68" t="str">
        <f t="shared" si="18"/>
        <v>41-64</v>
      </c>
      <c r="E165" s="22" t="s">
        <v>23</v>
      </c>
      <c r="F165" s="15" t="str">
        <f>VLOOKUP(E165,Providers!$A$2:$B$26,2,0)</f>
        <v>Oncology</v>
      </c>
      <c r="G165" s="15" t="s">
        <v>7</v>
      </c>
      <c r="H165" s="40" t="s">
        <v>5</v>
      </c>
      <c r="I165" s="54">
        <v>44547</v>
      </c>
      <c r="J165" s="40" t="s">
        <v>219</v>
      </c>
      <c r="K165" s="15" t="s">
        <v>46</v>
      </c>
      <c r="L165" s="115" t="s">
        <v>458</v>
      </c>
      <c r="M165" s="61">
        <f t="shared" si="25"/>
        <v>10</v>
      </c>
      <c r="N165" s="50" t="str">
        <f t="shared" si="19"/>
        <v xml:space="preserve">OxyCODONE </v>
      </c>
      <c r="O165" s="54">
        <v>44547</v>
      </c>
      <c r="P165" s="60">
        <v>2.1180555555555553E-2</v>
      </c>
      <c r="Q165" s="32">
        <f t="shared" si="20"/>
        <v>44547.151296296295</v>
      </c>
      <c r="R165" s="33">
        <f t="shared" si="21"/>
        <v>44547.021180555559</v>
      </c>
      <c r="S165" s="30">
        <f t="shared" si="22"/>
        <v>0.13011574073607335</v>
      </c>
      <c r="T165" s="119">
        <f t="shared" si="23"/>
        <v>0.13011574073607335</v>
      </c>
      <c r="U165" s="38" t="str">
        <f t="shared" si="24"/>
        <v>3-6 HRS</v>
      </c>
      <c r="V165" s="40" t="s">
        <v>477</v>
      </c>
    </row>
    <row r="166" spans="1:26" ht="31.2" x14ac:dyDescent="0.3">
      <c r="A166" s="40">
        <v>7433320</v>
      </c>
      <c r="B166" s="40">
        <v>41104357</v>
      </c>
      <c r="C166" s="40">
        <v>85</v>
      </c>
      <c r="D166" s="68" t="str">
        <f t="shared" si="18"/>
        <v>65+</v>
      </c>
      <c r="E166" s="22" t="s">
        <v>51</v>
      </c>
      <c r="F166" s="15" t="str">
        <f>VLOOKUP(E166,Providers!$A$2:$B$26,2,0)</f>
        <v>Critical Care</v>
      </c>
      <c r="G166" s="15" t="s">
        <v>7</v>
      </c>
      <c r="H166" s="40" t="s">
        <v>5</v>
      </c>
      <c r="I166" s="54">
        <v>44215</v>
      </c>
      <c r="J166" s="40" t="s">
        <v>220</v>
      </c>
      <c r="K166" s="15" t="s">
        <v>473</v>
      </c>
      <c r="L166" s="115" t="s">
        <v>458</v>
      </c>
      <c r="M166" s="61">
        <f t="shared" si="25"/>
        <v>10</v>
      </c>
      <c r="N166" s="50" t="str">
        <f t="shared" si="19"/>
        <v xml:space="preserve">OxyCODONE </v>
      </c>
      <c r="O166" s="54">
        <v>44215</v>
      </c>
      <c r="P166" s="60">
        <v>0.30619212962962966</v>
      </c>
      <c r="Q166" s="32">
        <f t="shared" si="20"/>
        <v>44215.429247685184</v>
      </c>
      <c r="R166" s="33">
        <f t="shared" si="21"/>
        <v>44215.306192129632</v>
      </c>
      <c r="S166" s="30">
        <f t="shared" si="22"/>
        <v>0.12305555555212777</v>
      </c>
      <c r="T166" s="119">
        <f t="shared" si="23"/>
        <v>0.12305555555212777</v>
      </c>
      <c r="U166" s="38" t="str">
        <f t="shared" si="24"/>
        <v>0-3 HRS</v>
      </c>
      <c r="V166" s="40" t="s">
        <v>477</v>
      </c>
    </row>
    <row r="167" spans="1:26" ht="31.2" x14ac:dyDescent="0.3">
      <c r="A167" s="40">
        <v>3367257</v>
      </c>
      <c r="B167" s="40">
        <v>47020118</v>
      </c>
      <c r="C167" s="40">
        <v>95</v>
      </c>
      <c r="D167" s="68" t="str">
        <f t="shared" si="18"/>
        <v>65+</v>
      </c>
      <c r="E167" s="22" t="s">
        <v>19</v>
      </c>
      <c r="F167" s="15" t="str">
        <f>VLOOKUP(E167,Providers!$A$2:$B$26,2,0)</f>
        <v>Emergency Department</v>
      </c>
      <c r="G167" s="15" t="s">
        <v>7</v>
      </c>
      <c r="H167" s="40" t="s">
        <v>5</v>
      </c>
      <c r="I167" s="54">
        <v>44545</v>
      </c>
      <c r="J167" s="40" t="s">
        <v>221</v>
      </c>
      <c r="K167" s="15" t="s">
        <v>467</v>
      </c>
      <c r="L167" s="115" t="s">
        <v>459</v>
      </c>
      <c r="M167" s="61">
        <f t="shared" si="25"/>
        <v>12</v>
      </c>
      <c r="N167" s="50" t="str">
        <f t="shared" si="19"/>
        <v xml:space="preserve">Hydrocodone </v>
      </c>
      <c r="O167" s="54">
        <v>44544</v>
      </c>
      <c r="P167" s="60">
        <v>0.88929398148148142</v>
      </c>
      <c r="Q167" s="32">
        <f t="shared" si="20"/>
        <v>44545.031458333331</v>
      </c>
      <c r="R167" s="33">
        <f t="shared" si="21"/>
        <v>44544.889293981483</v>
      </c>
      <c r="S167" s="30">
        <f t="shared" si="22"/>
        <v>0.14216435184789589</v>
      </c>
      <c r="T167" s="119">
        <f t="shared" si="23"/>
        <v>0.14216435184789589</v>
      </c>
      <c r="U167" s="38" t="str">
        <f t="shared" si="24"/>
        <v>3-6 HRS</v>
      </c>
      <c r="V167" s="40" t="s">
        <v>477</v>
      </c>
    </row>
    <row r="168" spans="1:26" ht="15.6" x14ac:dyDescent="0.3">
      <c r="A168" s="40">
        <v>3162276</v>
      </c>
      <c r="B168" s="40">
        <v>49216226</v>
      </c>
      <c r="C168" s="40">
        <v>94</v>
      </c>
      <c r="D168" s="68" t="str">
        <f t="shared" si="18"/>
        <v>65+</v>
      </c>
      <c r="E168" s="22" t="s">
        <v>37</v>
      </c>
      <c r="F168" s="15" t="str">
        <f>VLOOKUP(E168,Providers!$A$2:$B$26,2,0)</f>
        <v>Critical Care</v>
      </c>
      <c r="G168" s="15" t="s">
        <v>7</v>
      </c>
      <c r="H168" s="40" t="s">
        <v>5</v>
      </c>
      <c r="I168" s="54">
        <v>44312</v>
      </c>
      <c r="J168" s="40" t="s">
        <v>222</v>
      </c>
      <c r="K168" s="15" t="s">
        <v>464</v>
      </c>
      <c r="L168" s="115" t="s">
        <v>460</v>
      </c>
      <c r="M168" s="61">
        <f t="shared" si="25"/>
        <v>14</v>
      </c>
      <c r="N168" s="50" t="str">
        <f t="shared" si="19"/>
        <v xml:space="preserve">Hydromorphone </v>
      </c>
      <c r="O168" s="54">
        <v>44312</v>
      </c>
      <c r="P168" s="60">
        <v>0.19798611111111114</v>
      </c>
      <c r="Q168" s="32">
        <f t="shared" si="20"/>
        <v>44312.682256944441</v>
      </c>
      <c r="R168" s="33">
        <f t="shared" si="21"/>
        <v>44312.19798611111</v>
      </c>
      <c r="S168" s="30">
        <f t="shared" si="22"/>
        <v>0.484270833330811</v>
      </c>
      <c r="T168" s="119">
        <f t="shared" si="23"/>
        <v>0.484270833330811</v>
      </c>
      <c r="U168" s="38" t="str">
        <f t="shared" si="24"/>
        <v>9-12 HRS</v>
      </c>
      <c r="V168" s="40" t="s">
        <v>477</v>
      </c>
    </row>
    <row r="169" spans="1:26" s="13" customFormat="1" ht="31.2" x14ac:dyDescent="0.3">
      <c r="A169" s="40">
        <v>7523142</v>
      </c>
      <c r="B169" s="40">
        <v>45832215</v>
      </c>
      <c r="C169" s="40">
        <v>81</v>
      </c>
      <c r="D169" s="68" t="str">
        <f t="shared" si="18"/>
        <v>65+</v>
      </c>
      <c r="E169" s="22" t="s">
        <v>51</v>
      </c>
      <c r="F169" s="15" t="str">
        <f>VLOOKUP(E169,Providers!$A$2:$B$26,2,0)</f>
        <v>Critical Care</v>
      </c>
      <c r="G169" s="15" t="s">
        <v>7</v>
      </c>
      <c r="H169" s="40" t="s">
        <v>5</v>
      </c>
      <c r="I169" s="54">
        <v>44307</v>
      </c>
      <c r="J169" s="40" t="s">
        <v>223</v>
      </c>
      <c r="K169" s="15" t="s">
        <v>465</v>
      </c>
      <c r="L169" s="115" t="s">
        <v>462</v>
      </c>
      <c r="M169" s="61">
        <f t="shared" si="25"/>
        <v>3</v>
      </c>
      <c r="N169" s="50" t="str">
        <f t="shared" si="19"/>
        <v>No Prior</v>
      </c>
      <c r="O169" s="54"/>
      <c r="P169" s="60"/>
      <c r="Q169" s="32">
        <f t="shared" si="20"/>
        <v>44307.4374537037</v>
      </c>
      <c r="R169" s="33">
        <f t="shared" si="21"/>
        <v>0</v>
      </c>
      <c r="S169" s="30"/>
      <c r="T169" s="119">
        <f t="shared" si="23"/>
        <v>0</v>
      </c>
      <c r="U169" s="38" t="str">
        <f t="shared" si="24"/>
        <v/>
      </c>
      <c r="V169" s="40" t="s">
        <v>477</v>
      </c>
      <c r="X169" s="3"/>
      <c r="Y169" s="71"/>
      <c r="Z169" s="74"/>
    </row>
    <row r="170" spans="1:26" ht="15.6" x14ac:dyDescent="0.3">
      <c r="A170" s="40">
        <v>5214853</v>
      </c>
      <c r="B170" s="40">
        <v>45183323</v>
      </c>
      <c r="C170" s="40">
        <v>91</v>
      </c>
      <c r="D170" s="68" t="str">
        <f t="shared" si="18"/>
        <v>65+</v>
      </c>
      <c r="E170" s="22" t="s">
        <v>22</v>
      </c>
      <c r="F170" s="15" t="str">
        <f>VLOOKUP(E170,Providers!$A$2:$B$26,2,0)</f>
        <v>Surgery</v>
      </c>
      <c r="G170" s="15" t="s">
        <v>7</v>
      </c>
      <c r="H170" s="40" t="s">
        <v>5</v>
      </c>
      <c r="I170" s="54">
        <v>44276</v>
      </c>
      <c r="J170" s="40" t="s">
        <v>224</v>
      </c>
      <c r="K170" s="15" t="s">
        <v>464</v>
      </c>
      <c r="L170" s="115" t="s">
        <v>456</v>
      </c>
      <c r="M170" s="61">
        <f t="shared" si="25"/>
        <v>10</v>
      </c>
      <c r="N170" s="50" t="str">
        <f t="shared" si="19"/>
        <v xml:space="preserve">Methadone </v>
      </c>
      <c r="O170" s="54">
        <v>44276</v>
      </c>
      <c r="P170" s="60">
        <v>0.37788194444444434</v>
      </c>
      <c r="Q170" s="32">
        <f t="shared" si="20"/>
        <v>44276.880902777775</v>
      </c>
      <c r="R170" s="33">
        <f t="shared" si="21"/>
        <v>44276.377881944441</v>
      </c>
      <c r="S170" s="30">
        <f t="shared" si="22"/>
        <v>0.50302083333372138</v>
      </c>
      <c r="T170" s="119">
        <f t="shared" si="23"/>
        <v>0.50302083333372138</v>
      </c>
      <c r="U170" s="38" t="str">
        <f t="shared" si="24"/>
        <v>9-12 HRS</v>
      </c>
      <c r="V170" s="40" t="s">
        <v>477</v>
      </c>
    </row>
    <row r="171" spans="1:26" ht="31.2" x14ac:dyDescent="0.3">
      <c r="A171" s="40">
        <v>3052895</v>
      </c>
      <c r="B171" s="40">
        <v>46982461</v>
      </c>
      <c r="C171" s="40">
        <v>20</v>
      </c>
      <c r="D171" s="68" t="str">
        <f t="shared" si="18"/>
        <v>&lt;40</v>
      </c>
      <c r="E171" s="22" t="s">
        <v>23</v>
      </c>
      <c r="F171" s="15" t="str">
        <f>VLOOKUP(E171,Providers!$A$2:$B$26,2,0)</f>
        <v>Oncology</v>
      </c>
      <c r="G171" s="15" t="s">
        <v>7</v>
      </c>
      <c r="H171" s="40" t="s">
        <v>5</v>
      </c>
      <c r="I171" s="54">
        <v>44324</v>
      </c>
      <c r="J171" s="40" t="s">
        <v>225</v>
      </c>
      <c r="K171" s="15" t="s">
        <v>467</v>
      </c>
      <c r="L171" s="115" t="s">
        <v>458</v>
      </c>
      <c r="M171" s="61">
        <f t="shared" si="25"/>
        <v>10</v>
      </c>
      <c r="N171" s="50" t="str">
        <f t="shared" si="19"/>
        <v xml:space="preserve">OxyCODONE </v>
      </c>
      <c r="O171" s="54">
        <v>44324</v>
      </c>
      <c r="P171" s="60">
        <v>0.57024305555555554</v>
      </c>
      <c r="Q171" s="32">
        <f t="shared" si="20"/>
        <v>44324.900370370371</v>
      </c>
      <c r="R171" s="33">
        <f t="shared" si="21"/>
        <v>44324.570243055554</v>
      </c>
      <c r="S171" s="30">
        <f t="shared" si="22"/>
        <v>0.33012731481721858</v>
      </c>
      <c r="T171" s="119">
        <f t="shared" si="23"/>
        <v>0.33012731481721858</v>
      </c>
      <c r="U171" s="38" t="str">
        <f t="shared" si="24"/>
        <v>6-9 HRS</v>
      </c>
      <c r="V171" s="40" t="s">
        <v>477</v>
      </c>
    </row>
    <row r="172" spans="1:26" ht="15.6" x14ac:dyDescent="0.3">
      <c r="A172" s="40">
        <v>8037173</v>
      </c>
      <c r="B172" s="40">
        <v>46603828</v>
      </c>
      <c r="C172" s="40">
        <v>44</v>
      </c>
      <c r="D172" s="68" t="str">
        <f t="shared" si="18"/>
        <v>41-64</v>
      </c>
      <c r="E172" s="22" t="s">
        <v>50</v>
      </c>
      <c r="F172" s="15" t="str">
        <f>VLOOKUP(E172,Providers!$A$2:$B$26,2,0)</f>
        <v>Critical Care</v>
      </c>
      <c r="G172" s="15" t="s">
        <v>7</v>
      </c>
      <c r="H172" s="40" t="s">
        <v>5</v>
      </c>
      <c r="I172" s="54">
        <v>44492</v>
      </c>
      <c r="J172" s="40" t="s">
        <v>226</v>
      </c>
      <c r="K172" s="15" t="s">
        <v>465</v>
      </c>
      <c r="L172" s="115" t="s">
        <v>55</v>
      </c>
      <c r="M172" s="61">
        <f t="shared" si="25"/>
        <v>9</v>
      </c>
      <c r="N172" s="50" t="str">
        <f t="shared" si="19"/>
        <v xml:space="preserve">Morphine </v>
      </c>
      <c r="O172" s="54">
        <v>44440</v>
      </c>
      <c r="P172" s="60">
        <v>0.54495370370370366</v>
      </c>
      <c r="Q172" s="32">
        <f t="shared" si="20"/>
        <v>44492.336608796293</v>
      </c>
      <c r="R172" s="33">
        <f t="shared" si="21"/>
        <v>44440.544953703706</v>
      </c>
      <c r="S172" s="30"/>
      <c r="T172" s="119">
        <f t="shared" si="23"/>
        <v>0</v>
      </c>
      <c r="U172" s="38" t="str">
        <f t="shared" si="24"/>
        <v/>
      </c>
      <c r="V172" s="40" t="s">
        <v>477</v>
      </c>
    </row>
    <row r="173" spans="1:26" ht="15.6" x14ac:dyDescent="0.3">
      <c r="A173" s="40">
        <v>6747110</v>
      </c>
      <c r="B173" s="40">
        <v>47740709</v>
      </c>
      <c r="C173" s="40">
        <v>96</v>
      </c>
      <c r="D173" s="68" t="str">
        <f t="shared" si="18"/>
        <v>65+</v>
      </c>
      <c r="E173" s="22" t="s">
        <v>37</v>
      </c>
      <c r="F173" s="15" t="str">
        <f>VLOOKUP(E173,Providers!$A$2:$B$26,2,0)</f>
        <v>Critical Care</v>
      </c>
      <c r="G173" s="15" t="s">
        <v>7</v>
      </c>
      <c r="H173" s="40" t="s">
        <v>5</v>
      </c>
      <c r="I173" s="54">
        <v>44515</v>
      </c>
      <c r="J173" s="40" t="s">
        <v>227</v>
      </c>
      <c r="K173" s="15" t="s">
        <v>466</v>
      </c>
      <c r="L173" s="115" t="s">
        <v>461</v>
      </c>
      <c r="M173" s="61">
        <f t="shared" si="25"/>
        <v>14</v>
      </c>
      <c r="N173" s="50" t="str">
        <f t="shared" si="19"/>
        <v xml:space="preserve">Hydromorphone </v>
      </c>
      <c r="O173" s="54">
        <v>44515</v>
      </c>
      <c r="P173" s="60">
        <v>0.16134259259259259</v>
      </c>
      <c r="Q173" s="32">
        <f t="shared" si="20"/>
        <v>44515.270590277774</v>
      </c>
      <c r="R173" s="33">
        <f t="shared" si="21"/>
        <v>44515.16134259259</v>
      </c>
      <c r="S173" s="30">
        <f t="shared" si="22"/>
        <v>0.10924768518452765</v>
      </c>
      <c r="T173" s="119">
        <f t="shared" si="23"/>
        <v>0.10924768518452765</v>
      </c>
      <c r="U173" s="38" t="str">
        <f t="shared" si="24"/>
        <v>0-3 HRS</v>
      </c>
      <c r="V173" s="40" t="s">
        <v>478</v>
      </c>
    </row>
    <row r="174" spans="1:26" ht="31.2" x14ac:dyDescent="0.3">
      <c r="A174" s="40">
        <v>7557091</v>
      </c>
      <c r="B174" s="40">
        <v>49857136</v>
      </c>
      <c r="C174" s="40">
        <v>57</v>
      </c>
      <c r="D174" s="68" t="str">
        <f t="shared" si="18"/>
        <v>41-64</v>
      </c>
      <c r="E174" s="22" t="s">
        <v>32</v>
      </c>
      <c r="F174" s="15" t="str">
        <f>VLOOKUP(E174,Providers!$A$2:$B$26,2,0)</f>
        <v>Urology</v>
      </c>
      <c r="G174" s="15" t="s">
        <v>7</v>
      </c>
      <c r="H174" s="40" t="s">
        <v>5</v>
      </c>
      <c r="I174" s="54">
        <v>44508</v>
      </c>
      <c r="J174" s="40" t="s">
        <v>228</v>
      </c>
      <c r="K174" s="15" t="s">
        <v>463</v>
      </c>
      <c r="L174" s="115" t="s">
        <v>458</v>
      </c>
      <c r="M174" s="61">
        <f t="shared" si="25"/>
        <v>10</v>
      </c>
      <c r="N174" s="50" t="str">
        <f t="shared" si="19"/>
        <v xml:space="preserve">OxyCODONE </v>
      </c>
      <c r="O174" s="54">
        <v>44508</v>
      </c>
      <c r="P174" s="60">
        <v>0.3168171296296296</v>
      </c>
      <c r="Q174" s="32">
        <f t="shared" si="20"/>
        <v>44508.433194444442</v>
      </c>
      <c r="R174" s="33">
        <f t="shared" si="21"/>
        <v>44508.316817129627</v>
      </c>
      <c r="S174" s="30">
        <f t="shared" si="22"/>
        <v>0.11637731481459923</v>
      </c>
      <c r="T174" s="119">
        <f t="shared" si="23"/>
        <v>0.11637731481459923</v>
      </c>
      <c r="U174" s="38" t="str">
        <f t="shared" si="24"/>
        <v>0-3 HRS</v>
      </c>
      <c r="V174" s="40" t="s">
        <v>477</v>
      </c>
    </row>
    <row r="175" spans="1:26" ht="15.6" x14ac:dyDescent="0.3">
      <c r="A175" s="40">
        <v>6060451</v>
      </c>
      <c r="B175" s="40">
        <v>44552766</v>
      </c>
      <c r="C175" s="40">
        <v>48</v>
      </c>
      <c r="D175" s="68" t="str">
        <f t="shared" si="18"/>
        <v>41-64</v>
      </c>
      <c r="E175" s="22" t="s">
        <v>26</v>
      </c>
      <c r="F175" s="15" t="str">
        <f>VLOOKUP(E175,Providers!$A$2:$B$26,2,0)</f>
        <v>Cardiology</v>
      </c>
      <c r="G175" s="15" t="s">
        <v>7</v>
      </c>
      <c r="H175" s="40" t="s">
        <v>5</v>
      </c>
      <c r="I175" s="54">
        <v>44272</v>
      </c>
      <c r="J175" s="40" t="s">
        <v>229</v>
      </c>
      <c r="K175" s="15" t="s">
        <v>472</v>
      </c>
      <c r="L175" s="115" t="s">
        <v>461</v>
      </c>
      <c r="M175" s="61">
        <f t="shared" si="25"/>
        <v>14</v>
      </c>
      <c r="N175" s="50" t="str">
        <f t="shared" si="19"/>
        <v xml:space="preserve">Hydromorphone </v>
      </c>
      <c r="O175" s="54">
        <v>44272</v>
      </c>
      <c r="P175" s="60">
        <v>0.22979166666666664</v>
      </c>
      <c r="Q175" s="32">
        <f t="shared" si="20"/>
        <v>44272.391782407409</v>
      </c>
      <c r="R175" s="33">
        <f t="shared" si="21"/>
        <v>44272.229791666665</v>
      </c>
      <c r="S175" s="30">
        <f t="shared" si="22"/>
        <v>0.16199074074393138</v>
      </c>
      <c r="T175" s="119">
        <f t="shared" si="23"/>
        <v>0.16199074074393138</v>
      </c>
      <c r="U175" s="38" t="str">
        <f t="shared" si="24"/>
        <v>3-6 HRS</v>
      </c>
      <c r="V175" s="40" t="s">
        <v>477</v>
      </c>
    </row>
    <row r="176" spans="1:26" ht="15.6" x14ac:dyDescent="0.3">
      <c r="A176" s="40">
        <v>5313141</v>
      </c>
      <c r="B176" s="40">
        <v>45442173</v>
      </c>
      <c r="C176" s="40">
        <v>78</v>
      </c>
      <c r="D176" s="68" t="str">
        <f t="shared" si="18"/>
        <v>65+</v>
      </c>
      <c r="E176" s="22" t="s">
        <v>26</v>
      </c>
      <c r="F176" s="15" t="str">
        <f>VLOOKUP(E176,Providers!$A$2:$B$26,2,0)</f>
        <v>Cardiology</v>
      </c>
      <c r="G176" s="15" t="s">
        <v>7</v>
      </c>
      <c r="H176" s="40" t="s">
        <v>5</v>
      </c>
      <c r="I176" s="54">
        <v>44523</v>
      </c>
      <c r="J176" s="40" t="s">
        <v>230</v>
      </c>
      <c r="K176" s="15" t="s">
        <v>464</v>
      </c>
      <c r="L176" s="115" t="s">
        <v>55</v>
      </c>
      <c r="M176" s="61">
        <f t="shared" si="25"/>
        <v>9</v>
      </c>
      <c r="N176" s="50" t="str">
        <f t="shared" si="19"/>
        <v xml:space="preserve">Morphine </v>
      </c>
      <c r="O176" s="54">
        <v>44523</v>
      </c>
      <c r="P176" s="60">
        <v>0.76318287037037036</v>
      </c>
      <c r="Q176" s="32">
        <f t="shared" si="20"/>
        <v>44523.832881944443</v>
      </c>
      <c r="R176" s="33">
        <f t="shared" si="21"/>
        <v>44523.763182870367</v>
      </c>
      <c r="S176" s="30">
        <f t="shared" si="22"/>
        <v>6.9699074076197576E-2</v>
      </c>
      <c r="T176" s="119">
        <f t="shared" si="23"/>
        <v>6.9699074076197576E-2</v>
      </c>
      <c r="U176" s="38" t="str">
        <f t="shared" si="24"/>
        <v>0-3 HRS</v>
      </c>
      <c r="V176" s="40" t="s">
        <v>477</v>
      </c>
    </row>
    <row r="177" spans="1:26" ht="15.6" x14ac:dyDescent="0.3">
      <c r="A177" s="40">
        <v>8364735</v>
      </c>
      <c r="B177" s="40">
        <v>40787115</v>
      </c>
      <c r="C177" s="40">
        <v>93</v>
      </c>
      <c r="D177" s="68" t="str">
        <f t="shared" si="18"/>
        <v>65+</v>
      </c>
      <c r="E177" s="22" t="s">
        <v>51</v>
      </c>
      <c r="F177" s="15" t="str">
        <f>VLOOKUP(E177,Providers!$A$2:$B$26,2,0)</f>
        <v>Critical Care</v>
      </c>
      <c r="G177" s="15" t="s">
        <v>7</v>
      </c>
      <c r="H177" s="40" t="s">
        <v>5</v>
      </c>
      <c r="I177" s="54">
        <v>44230</v>
      </c>
      <c r="J177" s="40" t="s">
        <v>231</v>
      </c>
      <c r="K177" s="15" t="s">
        <v>471</v>
      </c>
      <c r="L177" s="115" t="s">
        <v>461</v>
      </c>
      <c r="M177" s="61">
        <f t="shared" si="25"/>
        <v>14</v>
      </c>
      <c r="N177" s="50" t="str">
        <f t="shared" si="19"/>
        <v xml:space="preserve">Hydromorphone </v>
      </c>
      <c r="O177" s="54">
        <v>44230</v>
      </c>
      <c r="P177" s="60">
        <v>0.13363425925925926</v>
      </c>
      <c r="Q177" s="32">
        <f t="shared" si="20"/>
        <v>44230.217199074075</v>
      </c>
      <c r="R177" s="33">
        <f t="shared" si="21"/>
        <v>44230.133634259262</v>
      </c>
      <c r="S177" s="30">
        <f t="shared" si="22"/>
        <v>8.3564814813144039E-2</v>
      </c>
      <c r="T177" s="119">
        <f t="shared" si="23"/>
        <v>8.3564814813144039E-2</v>
      </c>
      <c r="U177" s="38" t="str">
        <f t="shared" si="24"/>
        <v>0-3 HRS</v>
      </c>
      <c r="V177" s="40" t="s">
        <v>477</v>
      </c>
    </row>
    <row r="178" spans="1:26" ht="15.6" x14ac:dyDescent="0.3">
      <c r="A178" s="40">
        <v>2892602</v>
      </c>
      <c r="B178" s="40">
        <v>48824587</v>
      </c>
      <c r="C178" s="40">
        <v>52</v>
      </c>
      <c r="D178" s="68" t="str">
        <f t="shared" si="18"/>
        <v>41-64</v>
      </c>
      <c r="E178" s="22" t="s">
        <v>50</v>
      </c>
      <c r="F178" s="15" t="str">
        <f>VLOOKUP(E178,Providers!$A$2:$B$26,2,0)</f>
        <v>Critical Care</v>
      </c>
      <c r="G178" s="15" t="s">
        <v>7</v>
      </c>
      <c r="H178" s="40" t="s">
        <v>5</v>
      </c>
      <c r="I178" s="54">
        <v>44456</v>
      </c>
      <c r="J178" s="40" t="s">
        <v>232</v>
      </c>
      <c r="K178" s="15" t="s">
        <v>473</v>
      </c>
      <c r="L178" s="115" t="s">
        <v>54</v>
      </c>
      <c r="M178" s="61">
        <f t="shared" si="25"/>
        <v>9</v>
      </c>
      <c r="N178" s="50" t="str">
        <f t="shared" si="19"/>
        <v xml:space="preserve">Morphine </v>
      </c>
      <c r="O178" s="54">
        <v>44456</v>
      </c>
      <c r="P178" s="60">
        <v>0.47833333333333333</v>
      </c>
      <c r="Q178" s="32">
        <f t="shared" si="20"/>
        <v>44456.751782407409</v>
      </c>
      <c r="R178" s="33">
        <f t="shared" si="21"/>
        <v>44456.478333333333</v>
      </c>
      <c r="S178" s="30">
        <f t="shared" si="22"/>
        <v>0.27344907407677965</v>
      </c>
      <c r="T178" s="119">
        <f t="shared" si="23"/>
        <v>0.27344907407677965</v>
      </c>
      <c r="U178" s="38" t="str">
        <f t="shared" si="24"/>
        <v>6-9 HRS</v>
      </c>
      <c r="V178" s="40" t="s">
        <v>477</v>
      </c>
    </row>
    <row r="179" spans="1:26" ht="15.6" x14ac:dyDescent="0.3">
      <c r="A179" s="40">
        <v>4005655</v>
      </c>
      <c r="B179" s="40">
        <v>43143337</v>
      </c>
      <c r="C179" s="40">
        <v>50</v>
      </c>
      <c r="D179" s="68" t="str">
        <f t="shared" si="18"/>
        <v>41-64</v>
      </c>
      <c r="E179" s="22" t="s">
        <v>26</v>
      </c>
      <c r="F179" s="15" t="str">
        <f>VLOOKUP(E179,Providers!$A$2:$B$26,2,0)</f>
        <v>Cardiology</v>
      </c>
      <c r="G179" s="15" t="s">
        <v>7</v>
      </c>
      <c r="H179" s="40" t="s">
        <v>5</v>
      </c>
      <c r="I179" s="54">
        <v>44326</v>
      </c>
      <c r="J179" s="40" t="s">
        <v>233</v>
      </c>
      <c r="K179" s="15" t="s">
        <v>472</v>
      </c>
      <c r="L179" s="115" t="s">
        <v>53</v>
      </c>
      <c r="M179" s="61">
        <f t="shared" si="25"/>
        <v>9</v>
      </c>
      <c r="N179" s="50" t="str">
        <f t="shared" si="19"/>
        <v xml:space="preserve">Morphine </v>
      </c>
      <c r="O179" s="54">
        <v>44326</v>
      </c>
      <c r="P179" s="60">
        <v>0.34131944444444451</v>
      </c>
      <c r="Q179" s="32">
        <f t="shared" si="20"/>
        <v>44326.864803240744</v>
      </c>
      <c r="R179" s="33">
        <f t="shared" si="21"/>
        <v>44326.341319444444</v>
      </c>
      <c r="S179" s="30">
        <f t="shared" si="22"/>
        <v>0.52348379629984265</v>
      </c>
      <c r="T179" s="119">
        <f t="shared" si="23"/>
        <v>0.52348379629984265</v>
      </c>
      <c r="U179" s="38" t="str">
        <f t="shared" si="24"/>
        <v>12+ HRS</v>
      </c>
      <c r="V179" s="40" t="s">
        <v>477</v>
      </c>
    </row>
    <row r="180" spans="1:26" ht="15.6" x14ac:dyDescent="0.3">
      <c r="A180" s="40">
        <v>8623141</v>
      </c>
      <c r="B180" s="40">
        <v>47315056</v>
      </c>
      <c r="C180" s="40">
        <v>54</v>
      </c>
      <c r="D180" s="68" t="str">
        <f t="shared" si="18"/>
        <v>41-64</v>
      </c>
      <c r="E180" s="22" t="s">
        <v>31</v>
      </c>
      <c r="F180" s="15" t="str">
        <f>VLOOKUP(E180,Providers!$A$2:$B$26,2,0)</f>
        <v>Surgery</v>
      </c>
      <c r="G180" s="15" t="s">
        <v>7</v>
      </c>
      <c r="H180" s="40" t="s">
        <v>5</v>
      </c>
      <c r="I180" s="54">
        <v>44215</v>
      </c>
      <c r="J180" s="40" t="s">
        <v>234</v>
      </c>
      <c r="K180" s="15" t="s">
        <v>475</v>
      </c>
      <c r="L180" s="115" t="s">
        <v>52</v>
      </c>
      <c r="M180" s="61">
        <f t="shared" si="25"/>
        <v>9</v>
      </c>
      <c r="N180" s="50" t="str">
        <f t="shared" si="19"/>
        <v xml:space="preserve">Fentanyl </v>
      </c>
      <c r="O180" s="54">
        <v>44215</v>
      </c>
      <c r="P180" s="60">
        <v>0.13206018518518517</v>
      </c>
      <c r="Q180" s="32">
        <f t="shared" si="20"/>
        <v>44215.28533564815</v>
      </c>
      <c r="R180" s="33">
        <f t="shared" si="21"/>
        <v>44215.132060185184</v>
      </c>
      <c r="S180" s="30">
        <f t="shared" si="22"/>
        <v>0.15327546296612127</v>
      </c>
      <c r="T180" s="119">
        <f t="shared" si="23"/>
        <v>0.15327546296612127</v>
      </c>
      <c r="U180" s="38" t="str">
        <f t="shared" si="24"/>
        <v>3-6 HRS</v>
      </c>
      <c r="V180" s="40" t="s">
        <v>477</v>
      </c>
    </row>
    <row r="181" spans="1:26" ht="31.2" x14ac:dyDescent="0.3">
      <c r="A181" s="40">
        <v>8802259</v>
      </c>
      <c r="B181" s="40">
        <v>48768503</v>
      </c>
      <c r="C181" s="40">
        <v>32</v>
      </c>
      <c r="D181" s="68" t="str">
        <f t="shared" si="18"/>
        <v>&lt;40</v>
      </c>
      <c r="E181" s="22" t="s">
        <v>50</v>
      </c>
      <c r="F181" s="15" t="str">
        <f>VLOOKUP(E181,Providers!$A$2:$B$26,2,0)</f>
        <v>Critical Care</v>
      </c>
      <c r="G181" s="15" t="s">
        <v>7</v>
      </c>
      <c r="H181" s="40" t="s">
        <v>5</v>
      </c>
      <c r="I181" s="54">
        <v>44495</v>
      </c>
      <c r="J181" s="40" t="s">
        <v>235</v>
      </c>
      <c r="K181" s="15" t="s">
        <v>464</v>
      </c>
      <c r="L181" s="115" t="s">
        <v>458</v>
      </c>
      <c r="M181" s="61">
        <f t="shared" si="25"/>
        <v>10</v>
      </c>
      <c r="N181" s="50" t="str">
        <f t="shared" si="19"/>
        <v xml:space="preserve">OxyCODONE </v>
      </c>
      <c r="O181" s="54">
        <v>44341</v>
      </c>
      <c r="P181" s="60">
        <v>0.19920138888888883</v>
      </c>
      <c r="Q181" s="32">
        <f t="shared" si="20"/>
        <v>44495.432268518518</v>
      </c>
      <c r="R181" s="33">
        <f t="shared" si="21"/>
        <v>44341.199201388888</v>
      </c>
      <c r="S181" s="30"/>
      <c r="T181" s="119">
        <f t="shared" si="23"/>
        <v>0</v>
      </c>
      <c r="U181" s="38" t="str">
        <f t="shared" si="24"/>
        <v/>
      </c>
      <c r="V181" s="40" t="s">
        <v>477</v>
      </c>
    </row>
    <row r="182" spans="1:26" ht="15.6" x14ac:dyDescent="0.3">
      <c r="A182" s="40">
        <v>2797878</v>
      </c>
      <c r="B182" s="40">
        <v>45848022</v>
      </c>
      <c r="C182" s="40">
        <v>22</v>
      </c>
      <c r="D182" s="68" t="str">
        <f t="shared" si="18"/>
        <v>&lt;40</v>
      </c>
      <c r="E182" s="22" t="s">
        <v>51</v>
      </c>
      <c r="F182" s="15" t="str">
        <f>VLOOKUP(E182,Providers!$A$2:$B$26,2,0)</f>
        <v>Critical Care</v>
      </c>
      <c r="G182" s="15" t="s">
        <v>7</v>
      </c>
      <c r="H182" s="40" t="s">
        <v>5</v>
      </c>
      <c r="I182" s="54">
        <v>44451</v>
      </c>
      <c r="J182" s="40" t="s">
        <v>236</v>
      </c>
      <c r="K182" s="15" t="s">
        <v>46</v>
      </c>
      <c r="L182" s="115" t="s">
        <v>55</v>
      </c>
      <c r="M182" s="61">
        <f t="shared" si="25"/>
        <v>9</v>
      </c>
      <c r="N182" s="50" t="str">
        <f t="shared" si="19"/>
        <v xml:space="preserve">Morphine </v>
      </c>
      <c r="O182" s="54">
        <v>44451</v>
      </c>
      <c r="P182" s="60">
        <v>0.28270833333333334</v>
      </c>
      <c r="Q182" s="32">
        <f t="shared" si="20"/>
        <v>44451.903252314813</v>
      </c>
      <c r="R182" s="33">
        <f t="shared" si="21"/>
        <v>44451.282708333332</v>
      </c>
      <c r="S182" s="30">
        <f t="shared" si="22"/>
        <v>0.62054398148029577</v>
      </c>
      <c r="T182" s="119">
        <f t="shared" si="23"/>
        <v>0.62054398148029577</v>
      </c>
      <c r="U182" s="38" t="str">
        <f t="shared" si="24"/>
        <v>12+ HRS</v>
      </c>
      <c r="V182" s="40" t="s">
        <v>477</v>
      </c>
    </row>
    <row r="183" spans="1:26" ht="15.6" x14ac:dyDescent="0.3">
      <c r="A183" s="40">
        <v>2879223</v>
      </c>
      <c r="B183" s="40">
        <v>40097225</v>
      </c>
      <c r="C183" s="40">
        <v>89</v>
      </c>
      <c r="D183" s="68" t="str">
        <f t="shared" si="18"/>
        <v>65+</v>
      </c>
      <c r="E183" s="22" t="s">
        <v>23</v>
      </c>
      <c r="F183" s="15" t="str">
        <f>VLOOKUP(E183,Providers!$A$2:$B$26,2,0)</f>
        <v>Oncology</v>
      </c>
      <c r="G183" s="15" t="s">
        <v>7</v>
      </c>
      <c r="H183" s="40" t="s">
        <v>5</v>
      </c>
      <c r="I183" s="54">
        <v>44237</v>
      </c>
      <c r="J183" s="40" t="s">
        <v>237</v>
      </c>
      <c r="K183" s="15" t="s">
        <v>475</v>
      </c>
      <c r="L183" s="115" t="s">
        <v>456</v>
      </c>
      <c r="M183" s="61">
        <f t="shared" si="25"/>
        <v>10</v>
      </c>
      <c r="N183" s="50" t="str">
        <f t="shared" si="19"/>
        <v xml:space="preserve">Methadone </v>
      </c>
      <c r="O183" s="54">
        <v>44237</v>
      </c>
      <c r="P183" s="60">
        <v>0.69809027777777788</v>
      </c>
      <c r="Q183" s="32">
        <f t="shared" si="20"/>
        <v>44237.729131944441</v>
      </c>
      <c r="R183" s="33">
        <f t="shared" si="21"/>
        <v>44237.69809027778</v>
      </c>
      <c r="S183" s="30">
        <f t="shared" si="22"/>
        <v>3.1041666661622003E-2</v>
      </c>
      <c r="T183" s="119">
        <f t="shared" si="23"/>
        <v>3.1041666661622003E-2</v>
      </c>
      <c r="U183" s="38" t="str">
        <f t="shared" si="24"/>
        <v>0-3 HRS</v>
      </c>
      <c r="V183" s="40" t="s">
        <v>477</v>
      </c>
    </row>
    <row r="184" spans="1:26" ht="15.6" x14ac:dyDescent="0.3">
      <c r="A184" s="40">
        <v>1419711</v>
      </c>
      <c r="B184" s="40">
        <v>47273366</v>
      </c>
      <c r="C184" s="40">
        <v>84</v>
      </c>
      <c r="D184" s="68" t="str">
        <f t="shared" si="18"/>
        <v>65+</v>
      </c>
      <c r="E184" s="22" t="s">
        <v>37</v>
      </c>
      <c r="F184" s="15" t="str">
        <f>VLOOKUP(E184,Providers!$A$2:$B$26,2,0)</f>
        <v>Critical Care</v>
      </c>
      <c r="G184" s="15" t="s">
        <v>7</v>
      </c>
      <c r="H184" s="40" t="s">
        <v>5</v>
      </c>
      <c r="I184" s="54">
        <v>44440</v>
      </c>
      <c r="J184" s="40" t="s">
        <v>238</v>
      </c>
      <c r="K184" s="15" t="s">
        <v>46</v>
      </c>
      <c r="L184" s="115" t="s">
        <v>461</v>
      </c>
      <c r="M184" s="61">
        <f t="shared" si="25"/>
        <v>14</v>
      </c>
      <c r="N184" s="50" t="str">
        <f t="shared" si="19"/>
        <v xml:space="preserve">Hydromorphone </v>
      </c>
      <c r="O184" s="54">
        <v>44440</v>
      </c>
      <c r="P184" s="60">
        <v>0.53056712962962949</v>
      </c>
      <c r="Q184" s="32">
        <f t="shared" si="20"/>
        <v>44440.881157407406</v>
      </c>
      <c r="R184" s="33">
        <f t="shared" si="21"/>
        <v>44440.53056712963</v>
      </c>
      <c r="S184" s="30">
        <f t="shared" si="22"/>
        <v>0.35059027777606389</v>
      </c>
      <c r="T184" s="119">
        <f t="shared" si="23"/>
        <v>0.35059027777606389</v>
      </c>
      <c r="U184" s="38" t="str">
        <f t="shared" si="24"/>
        <v>6-9 HRS</v>
      </c>
      <c r="V184" s="40" t="s">
        <v>477</v>
      </c>
    </row>
    <row r="185" spans="1:26" s="13" customFormat="1" ht="31.2" x14ac:dyDescent="0.3">
      <c r="A185" s="40">
        <v>4907040</v>
      </c>
      <c r="B185" s="40">
        <v>42404777</v>
      </c>
      <c r="C185" s="40">
        <v>92</v>
      </c>
      <c r="D185" s="68" t="str">
        <f t="shared" si="18"/>
        <v>65+</v>
      </c>
      <c r="E185" s="22" t="s">
        <v>19</v>
      </c>
      <c r="F185" s="15" t="str">
        <f>VLOOKUP(E185,Providers!$A$2:$B$26,2,0)</f>
        <v>Emergency Department</v>
      </c>
      <c r="G185" s="15" t="s">
        <v>7</v>
      </c>
      <c r="H185" s="40" t="s">
        <v>5</v>
      </c>
      <c r="I185" s="54">
        <v>44341</v>
      </c>
      <c r="J185" s="40" t="s">
        <v>239</v>
      </c>
      <c r="K185" s="15" t="s">
        <v>463</v>
      </c>
      <c r="L185" s="115" t="s">
        <v>462</v>
      </c>
      <c r="M185" s="61">
        <f t="shared" si="25"/>
        <v>3</v>
      </c>
      <c r="N185" s="50" t="str">
        <f t="shared" si="19"/>
        <v>No Prior</v>
      </c>
      <c r="O185" s="54"/>
      <c r="P185" s="60"/>
      <c r="Q185" s="32">
        <f t="shared" si="20"/>
        <v>44341.926076388889</v>
      </c>
      <c r="R185" s="33">
        <f t="shared" si="21"/>
        <v>0</v>
      </c>
      <c r="S185" s="30"/>
      <c r="T185" s="119">
        <f t="shared" si="23"/>
        <v>0</v>
      </c>
      <c r="U185" s="38" t="str">
        <f t="shared" si="24"/>
        <v/>
      </c>
      <c r="V185" s="40" t="s">
        <v>477</v>
      </c>
      <c r="X185" s="3"/>
      <c r="Y185" s="71"/>
      <c r="Z185" s="74"/>
    </row>
    <row r="186" spans="1:26" ht="31.2" x14ac:dyDescent="0.3">
      <c r="A186" s="40">
        <v>7271495</v>
      </c>
      <c r="B186" s="40">
        <v>48603873</v>
      </c>
      <c r="C186" s="40">
        <v>62</v>
      </c>
      <c r="D186" s="68" t="str">
        <f t="shared" si="18"/>
        <v>41-64</v>
      </c>
      <c r="E186" s="24" t="s">
        <v>49</v>
      </c>
      <c r="F186" s="15" t="str">
        <f>VLOOKUP(E186,Providers!$A$2:$B$26,2,0)</f>
        <v>Critical Care</v>
      </c>
      <c r="G186" s="15" t="s">
        <v>7</v>
      </c>
      <c r="H186" s="40" t="s">
        <v>5</v>
      </c>
      <c r="I186" s="54">
        <v>44342</v>
      </c>
      <c r="J186" s="40" t="s">
        <v>240</v>
      </c>
      <c r="K186" s="15" t="s">
        <v>474</v>
      </c>
      <c r="L186" s="115" t="s">
        <v>459</v>
      </c>
      <c r="M186" s="61">
        <f t="shared" si="25"/>
        <v>12</v>
      </c>
      <c r="N186" s="50" t="str">
        <f t="shared" si="19"/>
        <v xml:space="preserve">Hydrocodone </v>
      </c>
      <c r="O186" s="54">
        <v>44342</v>
      </c>
      <c r="P186" s="60">
        <v>0.11905092592592581</v>
      </c>
      <c r="Q186" s="32">
        <f t="shared" si="20"/>
        <v>44342.84951388889</v>
      </c>
      <c r="R186" s="33">
        <f t="shared" si="21"/>
        <v>44342.119050925925</v>
      </c>
      <c r="S186" s="30">
        <f t="shared" si="22"/>
        <v>0.73046296296524815</v>
      </c>
      <c r="T186" s="119">
        <f t="shared" si="23"/>
        <v>0.73046296296524815</v>
      </c>
      <c r="U186" s="38" t="str">
        <f t="shared" si="24"/>
        <v>12+ HRS</v>
      </c>
      <c r="V186" s="40" t="s">
        <v>477</v>
      </c>
    </row>
    <row r="187" spans="1:26" ht="15.6" x14ac:dyDescent="0.3">
      <c r="A187" s="40">
        <v>3400232</v>
      </c>
      <c r="B187" s="40">
        <v>42855540</v>
      </c>
      <c r="C187" s="40">
        <v>25</v>
      </c>
      <c r="D187" s="68" t="str">
        <f t="shared" si="18"/>
        <v>&lt;40</v>
      </c>
      <c r="E187" s="22" t="s">
        <v>21</v>
      </c>
      <c r="F187" s="15" t="str">
        <f>VLOOKUP(E187,Providers!$A$2:$B$26,2,0)</f>
        <v>Urology</v>
      </c>
      <c r="G187" s="15" t="s">
        <v>7</v>
      </c>
      <c r="H187" s="40" t="s">
        <v>5</v>
      </c>
      <c r="I187" s="54">
        <v>44533</v>
      </c>
      <c r="J187" s="40" t="s">
        <v>241</v>
      </c>
      <c r="K187" s="15" t="s">
        <v>470</v>
      </c>
      <c r="L187" s="115" t="s">
        <v>53</v>
      </c>
      <c r="M187" s="61">
        <f t="shared" si="25"/>
        <v>9</v>
      </c>
      <c r="N187" s="50" t="str">
        <f t="shared" si="19"/>
        <v xml:space="preserve">Morphine </v>
      </c>
      <c r="O187" s="54">
        <v>44533</v>
      </c>
      <c r="P187" s="60">
        <v>0.78518518518518521</v>
      </c>
      <c r="Q187" s="32">
        <f t="shared" si="20"/>
        <v>44533.893738425926</v>
      </c>
      <c r="R187" s="33">
        <f t="shared" si="21"/>
        <v>44533.785185185188</v>
      </c>
      <c r="S187" s="30">
        <f t="shared" si="22"/>
        <v>0.10855324073781958</v>
      </c>
      <c r="T187" s="119">
        <f t="shared" si="23"/>
        <v>0.10855324073781958</v>
      </c>
      <c r="U187" s="38" t="str">
        <f t="shared" si="24"/>
        <v>0-3 HRS</v>
      </c>
      <c r="V187" s="40" t="s">
        <v>477</v>
      </c>
    </row>
    <row r="188" spans="1:26" ht="31.2" x14ac:dyDescent="0.3">
      <c r="A188" s="40">
        <v>6029720</v>
      </c>
      <c r="B188" s="40">
        <v>47766800</v>
      </c>
      <c r="C188" s="40">
        <v>70</v>
      </c>
      <c r="D188" s="68" t="str">
        <f t="shared" si="18"/>
        <v>65+</v>
      </c>
      <c r="E188" s="22" t="s">
        <v>23</v>
      </c>
      <c r="F188" s="15" t="str">
        <f>VLOOKUP(E188,Providers!$A$2:$B$26,2,0)</f>
        <v>Oncology</v>
      </c>
      <c r="G188" s="15" t="s">
        <v>7</v>
      </c>
      <c r="H188" s="40" t="s">
        <v>5</v>
      </c>
      <c r="I188" s="54">
        <v>44541</v>
      </c>
      <c r="J188" s="40" t="s">
        <v>242</v>
      </c>
      <c r="K188" s="15" t="s">
        <v>467</v>
      </c>
      <c r="L188" s="115" t="s">
        <v>16</v>
      </c>
      <c r="M188" s="61">
        <f t="shared" si="25"/>
        <v>10</v>
      </c>
      <c r="N188" s="50" t="str">
        <f t="shared" si="19"/>
        <v xml:space="preserve">OxyCODONE </v>
      </c>
      <c r="O188" s="54">
        <v>44541</v>
      </c>
      <c r="P188" s="60">
        <v>0.71590277777777767</v>
      </c>
      <c r="Q188" s="32">
        <f t="shared" si="20"/>
        <v>44541.809351851851</v>
      </c>
      <c r="R188" s="33">
        <f t="shared" si="21"/>
        <v>44541.715902777774</v>
      </c>
      <c r="S188" s="30">
        <f t="shared" si="22"/>
        <v>9.3449074076488614E-2</v>
      </c>
      <c r="T188" s="119">
        <f t="shared" si="23"/>
        <v>9.3449074076488614E-2</v>
      </c>
      <c r="U188" s="38" t="str">
        <f t="shared" si="24"/>
        <v>0-3 HRS</v>
      </c>
      <c r="V188" s="40" t="s">
        <v>477</v>
      </c>
    </row>
    <row r="189" spans="1:26" s="13" customFormat="1" ht="31.2" x14ac:dyDescent="0.3">
      <c r="A189" s="40">
        <v>5292371</v>
      </c>
      <c r="B189" s="40">
        <v>49247126</v>
      </c>
      <c r="C189" s="40">
        <v>50</v>
      </c>
      <c r="D189" s="68" t="str">
        <f t="shared" si="18"/>
        <v>41-64</v>
      </c>
      <c r="E189" s="22" t="s">
        <v>19</v>
      </c>
      <c r="F189" s="15" t="str">
        <f>VLOOKUP(E189,Providers!$A$2:$B$26,2,0)</f>
        <v>Emergency Department</v>
      </c>
      <c r="G189" s="15" t="s">
        <v>7</v>
      </c>
      <c r="H189" s="40" t="s">
        <v>5</v>
      </c>
      <c r="I189" s="54">
        <v>44357</v>
      </c>
      <c r="J189" s="40" t="s">
        <v>243</v>
      </c>
      <c r="K189" s="15" t="s">
        <v>464</v>
      </c>
      <c r="L189" s="115" t="s">
        <v>462</v>
      </c>
      <c r="M189" s="61">
        <f t="shared" si="25"/>
        <v>3</v>
      </c>
      <c r="N189" s="50" t="str">
        <f t="shared" si="19"/>
        <v>No Prior</v>
      </c>
      <c r="O189" s="54"/>
      <c r="P189" s="60"/>
      <c r="Q189" s="32">
        <f t="shared" si="20"/>
        <v>44357.662372685183</v>
      </c>
      <c r="R189" s="33">
        <f t="shared" si="21"/>
        <v>0</v>
      </c>
      <c r="S189" s="30"/>
      <c r="T189" s="119">
        <f t="shared" si="23"/>
        <v>0</v>
      </c>
      <c r="U189" s="38" t="str">
        <f t="shared" si="24"/>
        <v/>
      </c>
      <c r="V189" s="40" t="s">
        <v>477</v>
      </c>
      <c r="X189" s="3"/>
      <c r="Y189" s="71"/>
      <c r="Z189" s="74"/>
    </row>
    <row r="190" spans="1:26" ht="15.6" x14ac:dyDescent="0.3">
      <c r="A190" s="40">
        <v>2985312</v>
      </c>
      <c r="B190" s="40">
        <v>49336836</v>
      </c>
      <c r="C190" s="40">
        <v>21</v>
      </c>
      <c r="D190" s="68" t="str">
        <f t="shared" si="18"/>
        <v>&lt;40</v>
      </c>
      <c r="E190" s="22" t="s">
        <v>29</v>
      </c>
      <c r="F190" s="15" t="str">
        <f>VLOOKUP(E190,Providers!$A$2:$B$26,2,0)</f>
        <v>Emergency Department</v>
      </c>
      <c r="G190" s="15" t="s">
        <v>7</v>
      </c>
      <c r="H190" s="40" t="s">
        <v>5</v>
      </c>
      <c r="I190" s="54">
        <v>44205</v>
      </c>
      <c r="J190" s="40" t="s">
        <v>244</v>
      </c>
      <c r="K190" s="15" t="s">
        <v>467</v>
      </c>
      <c r="L190" s="115" t="s">
        <v>56</v>
      </c>
      <c r="M190" s="61">
        <f t="shared" si="25"/>
        <v>9</v>
      </c>
      <c r="N190" s="50" t="str">
        <f t="shared" si="19"/>
        <v xml:space="preserve">Fentanyl </v>
      </c>
      <c r="O190" s="54">
        <v>44205</v>
      </c>
      <c r="P190" s="60">
        <v>4.8032407407407407E-3</v>
      </c>
      <c r="Q190" s="32">
        <f t="shared" si="20"/>
        <v>44205.148819444446</v>
      </c>
      <c r="R190" s="33">
        <f t="shared" si="21"/>
        <v>44205.004803240743</v>
      </c>
      <c r="S190" s="30">
        <f t="shared" si="22"/>
        <v>0.14401620370335877</v>
      </c>
      <c r="T190" s="119">
        <f t="shared" si="23"/>
        <v>0.14401620370335877</v>
      </c>
      <c r="U190" s="38" t="str">
        <f t="shared" si="24"/>
        <v>3-6 HRS</v>
      </c>
      <c r="V190" s="40" t="s">
        <v>477</v>
      </c>
    </row>
    <row r="191" spans="1:26" ht="15.6" x14ac:dyDescent="0.3">
      <c r="A191" s="40">
        <v>1809665</v>
      </c>
      <c r="B191" s="40">
        <v>42290004</v>
      </c>
      <c r="C191" s="40">
        <v>97</v>
      </c>
      <c r="D191" s="68" t="str">
        <f t="shared" si="18"/>
        <v>65+</v>
      </c>
      <c r="E191" s="22" t="s">
        <v>51</v>
      </c>
      <c r="F191" s="15" t="str">
        <f>VLOOKUP(E191,Providers!$A$2:$B$26,2,0)</f>
        <v>Critical Care</v>
      </c>
      <c r="G191" s="15" t="s">
        <v>7</v>
      </c>
      <c r="H191" s="40" t="s">
        <v>5</v>
      </c>
      <c r="I191" s="54">
        <v>44356</v>
      </c>
      <c r="J191" s="40" t="s">
        <v>245</v>
      </c>
      <c r="K191" s="15" t="s">
        <v>474</v>
      </c>
      <c r="L191" s="115" t="s">
        <v>15</v>
      </c>
      <c r="M191" s="61">
        <f t="shared" si="25"/>
        <v>9</v>
      </c>
      <c r="N191" s="50" t="str">
        <f t="shared" si="19"/>
        <v xml:space="preserve">Fentanyl </v>
      </c>
      <c r="O191" s="54">
        <v>44356</v>
      </c>
      <c r="P191" s="60">
        <v>0.46241898148148153</v>
      </c>
      <c r="Q191" s="32">
        <f t="shared" si="20"/>
        <v>44356.596412037034</v>
      </c>
      <c r="R191" s="33">
        <f t="shared" si="21"/>
        <v>44356.462418981479</v>
      </c>
      <c r="S191" s="30">
        <f t="shared" si="22"/>
        <v>0.13399305555503815</v>
      </c>
      <c r="T191" s="119">
        <f t="shared" si="23"/>
        <v>0.13399305555503815</v>
      </c>
      <c r="U191" s="38" t="str">
        <f t="shared" si="24"/>
        <v>3-6 HRS</v>
      </c>
      <c r="V191" s="40" t="s">
        <v>477</v>
      </c>
    </row>
    <row r="192" spans="1:26" ht="15.6" x14ac:dyDescent="0.3">
      <c r="A192" s="40">
        <v>2663731</v>
      </c>
      <c r="B192" s="40">
        <v>42397440</v>
      </c>
      <c r="C192" s="40">
        <v>23</v>
      </c>
      <c r="D192" s="68" t="str">
        <f t="shared" si="18"/>
        <v>&lt;40</v>
      </c>
      <c r="E192" s="22" t="s">
        <v>50</v>
      </c>
      <c r="F192" s="15" t="str">
        <f>VLOOKUP(E192,Providers!$A$2:$B$26,2,0)</f>
        <v>Critical Care</v>
      </c>
      <c r="G192" s="15" t="s">
        <v>7</v>
      </c>
      <c r="H192" s="40" t="s">
        <v>5</v>
      </c>
      <c r="I192" s="54">
        <v>44448</v>
      </c>
      <c r="J192" s="40" t="s">
        <v>246</v>
      </c>
      <c r="K192" s="15" t="s">
        <v>466</v>
      </c>
      <c r="L192" s="115" t="s">
        <v>461</v>
      </c>
      <c r="M192" s="61">
        <f t="shared" si="25"/>
        <v>14</v>
      </c>
      <c r="N192" s="50" t="str">
        <f t="shared" si="19"/>
        <v xml:space="preserve">Hydromorphone </v>
      </c>
      <c r="O192" s="54">
        <v>44448</v>
      </c>
      <c r="P192" s="60">
        <v>0.25028935185185186</v>
      </c>
      <c r="Q192" s="32">
        <f t="shared" si="20"/>
        <v>44448.35670138889</v>
      </c>
      <c r="R192" s="33">
        <f t="shared" si="21"/>
        <v>44448.250289351854</v>
      </c>
      <c r="S192" s="30">
        <f t="shared" si="22"/>
        <v>0.10641203703562496</v>
      </c>
      <c r="T192" s="119">
        <f t="shared" si="23"/>
        <v>0.10641203703562496</v>
      </c>
      <c r="U192" s="38" t="str">
        <f t="shared" si="24"/>
        <v>0-3 HRS</v>
      </c>
      <c r="V192" s="40" t="s">
        <v>477</v>
      </c>
    </row>
    <row r="193" spans="1:26" ht="31.2" x14ac:dyDescent="0.3">
      <c r="A193" s="40">
        <v>5127909</v>
      </c>
      <c r="B193" s="40">
        <v>49044210</v>
      </c>
      <c r="C193" s="40">
        <v>96</v>
      </c>
      <c r="D193" s="68" t="str">
        <f t="shared" si="18"/>
        <v>65+</v>
      </c>
      <c r="E193" s="22" t="s">
        <v>27</v>
      </c>
      <c r="F193" s="15" t="str">
        <f>VLOOKUP(E193,Providers!$A$2:$B$26,2,0)</f>
        <v>Surgery</v>
      </c>
      <c r="G193" s="15" t="s">
        <v>7</v>
      </c>
      <c r="H193" s="40" t="s">
        <v>5</v>
      </c>
      <c r="I193" s="54">
        <v>44395</v>
      </c>
      <c r="J193" s="40" t="s">
        <v>247</v>
      </c>
      <c r="K193" s="15" t="s">
        <v>470</v>
      </c>
      <c r="L193" s="115" t="s">
        <v>494</v>
      </c>
      <c r="M193" s="61">
        <f t="shared" si="25"/>
        <v>10</v>
      </c>
      <c r="N193" s="50" t="str">
        <f t="shared" si="19"/>
        <v xml:space="preserve">Oxycodone </v>
      </c>
      <c r="O193" s="54">
        <v>44394</v>
      </c>
      <c r="P193" s="60">
        <v>0.96445601851851848</v>
      </c>
      <c r="Q193" s="32">
        <f t="shared" si="20"/>
        <v>44395.072847222225</v>
      </c>
      <c r="R193" s="33">
        <f t="shared" si="21"/>
        <v>44394.964456018519</v>
      </c>
      <c r="S193" s="30">
        <f t="shared" si="22"/>
        <v>0.10839120370656019</v>
      </c>
      <c r="T193" s="119">
        <f t="shared" si="23"/>
        <v>0.10839120370656019</v>
      </c>
      <c r="U193" s="38" t="str">
        <f t="shared" si="24"/>
        <v>0-3 HRS</v>
      </c>
      <c r="V193" s="40" t="s">
        <v>477</v>
      </c>
    </row>
    <row r="194" spans="1:26" ht="31.2" x14ac:dyDescent="0.3">
      <c r="A194" s="40">
        <v>5411111</v>
      </c>
      <c r="B194" s="40">
        <v>44192530</v>
      </c>
      <c r="C194" s="40">
        <v>40</v>
      </c>
      <c r="D194" s="68" t="str">
        <f t="shared" si="18"/>
        <v>&lt;40</v>
      </c>
      <c r="E194" s="22" t="s">
        <v>20</v>
      </c>
      <c r="F194" s="15" t="str">
        <f>VLOOKUP(E194,Providers!$A$2:$B$26,2,0)</f>
        <v>Cardiology</v>
      </c>
      <c r="G194" s="15" t="s">
        <v>7</v>
      </c>
      <c r="H194" s="40" t="s">
        <v>5</v>
      </c>
      <c r="I194" s="54">
        <v>44381</v>
      </c>
      <c r="J194" s="40" t="s">
        <v>248</v>
      </c>
      <c r="K194" s="15" t="s">
        <v>472</v>
      </c>
      <c r="L194" s="115" t="s">
        <v>459</v>
      </c>
      <c r="M194" s="61">
        <f t="shared" si="25"/>
        <v>12</v>
      </c>
      <c r="N194" s="50" t="str">
        <f t="shared" si="19"/>
        <v xml:space="preserve">Hydrocodone </v>
      </c>
      <c r="O194" s="54">
        <v>44381</v>
      </c>
      <c r="P194" s="60">
        <v>1.4282407407407409E-2</v>
      </c>
      <c r="Q194" s="32">
        <f t="shared" si="20"/>
        <v>44381.107210648152</v>
      </c>
      <c r="R194" s="33">
        <f t="shared" si="21"/>
        <v>44381.014282407406</v>
      </c>
      <c r="S194" s="30">
        <f t="shared" si="22"/>
        <v>9.2928240745095536E-2</v>
      </c>
      <c r="T194" s="119">
        <f t="shared" si="23"/>
        <v>9.2928240745095536E-2</v>
      </c>
      <c r="U194" s="38" t="str">
        <f t="shared" si="24"/>
        <v>0-3 HRS</v>
      </c>
      <c r="V194" s="40" t="s">
        <v>478</v>
      </c>
    </row>
    <row r="195" spans="1:26" ht="15.6" x14ac:dyDescent="0.3">
      <c r="A195" s="40">
        <v>3760514</v>
      </c>
      <c r="B195" s="40">
        <v>47757243</v>
      </c>
      <c r="C195" s="40">
        <v>27</v>
      </c>
      <c r="D195" s="68" t="str">
        <f t="shared" si="18"/>
        <v>&lt;40</v>
      </c>
      <c r="E195" s="22" t="s">
        <v>51</v>
      </c>
      <c r="F195" s="15" t="str">
        <f>VLOOKUP(E195,Providers!$A$2:$B$26,2,0)</f>
        <v>Critical Care</v>
      </c>
      <c r="G195" s="15" t="s">
        <v>7</v>
      </c>
      <c r="H195" s="40" t="s">
        <v>5</v>
      </c>
      <c r="I195" s="54">
        <v>44227</v>
      </c>
      <c r="J195" s="40" t="s">
        <v>249</v>
      </c>
      <c r="K195" s="15" t="s">
        <v>465</v>
      </c>
      <c r="L195" s="115" t="s">
        <v>457</v>
      </c>
      <c r="M195" s="61">
        <f t="shared" si="25"/>
        <v>10</v>
      </c>
      <c r="N195" s="50" t="str">
        <f t="shared" si="19"/>
        <v xml:space="preserve">Methadone </v>
      </c>
      <c r="O195" s="54">
        <v>44227</v>
      </c>
      <c r="P195" s="60">
        <v>0.16387731481481482</v>
      </c>
      <c r="Q195" s="32">
        <f t="shared" si="20"/>
        <v>44227.36996527778</v>
      </c>
      <c r="R195" s="33">
        <f t="shared" si="21"/>
        <v>44227.163877314815</v>
      </c>
      <c r="S195" s="30">
        <f t="shared" si="22"/>
        <v>0.20608796296437504</v>
      </c>
      <c r="T195" s="119">
        <f t="shared" si="23"/>
        <v>0.20608796296437504</v>
      </c>
      <c r="U195" s="38" t="str">
        <f t="shared" si="24"/>
        <v>3-6 HRS</v>
      </c>
      <c r="V195" s="40" t="s">
        <v>477</v>
      </c>
    </row>
    <row r="196" spans="1:26" ht="15.6" x14ac:dyDescent="0.3">
      <c r="A196" s="40">
        <v>8234602</v>
      </c>
      <c r="B196" s="40">
        <v>48855433</v>
      </c>
      <c r="C196" s="40">
        <v>85</v>
      </c>
      <c r="D196" s="68" t="str">
        <f t="shared" ref="D196:D259" si="26">IF(C196&lt;41,"&lt;40",IF(C196&lt;65,"41-64","65+"))</f>
        <v>65+</v>
      </c>
      <c r="E196" s="22" t="s">
        <v>18</v>
      </c>
      <c r="F196" s="15" t="str">
        <f>VLOOKUP(E196,Providers!$A$2:$B$26,2,0)</f>
        <v>Surgery</v>
      </c>
      <c r="G196" s="15" t="s">
        <v>7</v>
      </c>
      <c r="H196" s="40" t="s">
        <v>5</v>
      </c>
      <c r="I196" s="54">
        <v>44236</v>
      </c>
      <c r="J196" s="40" t="s">
        <v>250</v>
      </c>
      <c r="K196" s="15" t="s">
        <v>464</v>
      </c>
      <c r="L196" s="115" t="s">
        <v>56</v>
      </c>
      <c r="M196" s="61">
        <f t="shared" si="25"/>
        <v>9</v>
      </c>
      <c r="N196" s="50" t="str">
        <f t="shared" ref="N196:N259" si="27">IF(MID(L196,3,1)=" ","No Prior",MID(L196,1,M196))</f>
        <v xml:space="preserve">Fentanyl </v>
      </c>
      <c r="O196" s="54">
        <v>44236</v>
      </c>
      <c r="P196" s="60">
        <v>0.28732638888888906</v>
      </c>
      <c r="Q196" s="32">
        <f t="shared" ref="Q196:Q259" si="28">(I196+J196)</f>
        <v>44236.974016203705</v>
      </c>
      <c r="R196" s="33">
        <f t="shared" ref="R196:R259" si="29">(O196+P196)</f>
        <v>44236.287326388891</v>
      </c>
      <c r="S196" s="30">
        <f t="shared" ref="S196:S259" si="30">Q196-R196</f>
        <v>0.68668981481459923</v>
      </c>
      <c r="T196" s="119">
        <f t="shared" ref="T196:T259" si="31">S196</f>
        <v>0.68668981481459923</v>
      </c>
      <c r="U196" s="38" t="str">
        <f t="shared" ref="U196:U259" si="32">IF(S196=0,"",IF(T196&lt;0.125,"0-3 HRS",IF(T196&lt;0.251,"3-6 HRS",IF(T196&lt;0.3751,"6-9 HRS",IF(T196&lt;0.51,"9-12 HRS","12+ HRS")))))</f>
        <v>12+ HRS</v>
      </c>
      <c r="V196" s="40" t="s">
        <v>478</v>
      </c>
    </row>
    <row r="197" spans="1:26" ht="15.6" x14ac:dyDescent="0.3">
      <c r="A197" s="40">
        <v>5413597</v>
      </c>
      <c r="B197" s="40">
        <v>49437163</v>
      </c>
      <c r="C197" s="40">
        <v>30</v>
      </c>
      <c r="D197" s="68" t="str">
        <f t="shared" si="26"/>
        <v>&lt;40</v>
      </c>
      <c r="E197" s="22" t="s">
        <v>26</v>
      </c>
      <c r="F197" s="15" t="str">
        <f>VLOOKUP(E197,Providers!$A$2:$B$26,2,0)</f>
        <v>Cardiology</v>
      </c>
      <c r="G197" s="15" t="s">
        <v>7</v>
      </c>
      <c r="H197" s="40" t="s">
        <v>5</v>
      </c>
      <c r="I197" s="54">
        <v>44210</v>
      </c>
      <c r="J197" s="40" t="s">
        <v>251</v>
      </c>
      <c r="K197" s="15" t="s">
        <v>471</v>
      </c>
      <c r="L197" s="115" t="s">
        <v>53</v>
      </c>
      <c r="M197" s="61">
        <f t="shared" ref="M197:M260" si="33">IF(MID(L197,3,1)=" ",3,IF(MID(L197,4,1)=" ",4,IF(MID(L197,5,1)=" ",5,IF(MID(L197,6,1)=" ",6,IF(MID(L197,7,1)=" ",7,IF(MID(L197,8,1)=" ",8,IF(MID(L197,9,1)=" ",9,IF(MID(L197,10,1)=" ",10,IF(MID(L197,11,1)=" ",11,IF(MID(L197,12,1)=" ",12,IF(MID(L197,13,1)=" ",13,IF(MID(L197,14,1)=" ",14,99))))))))))))</f>
        <v>9</v>
      </c>
      <c r="N197" s="50" t="str">
        <f t="shared" si="27"/>
        <v xml:space="preserve">Morphine </v>
      </c>
      <c r="O197" s="54">
        <v>44210</v>
      </c>
      <c r="P197" s="60">
        <v>0.17675925925925928</v>
      </c>
      <c r="Q197" s="32">
        <f t="shared" si="28"/>
        <v>44210.723009259258</v>
      </c>
      <c r="R197" s="33">
        <f t="shared" si="29"/>
        <v>44210.176759259259</v>
      </c>
      <c r="S197" s="30">
        <f t="shared" si="30"/>
        <v>0.54624999999941792</v>
      </c>
      <c r="T197" s="119">
        <f t="shared" si="31"/>
        <v>0.54624999999941792</v>
      </c>
      <c r="U197" s="38" t="str">
        <f t="shared" si="32"/>
        <v>12+ HRS</v>
      </c>
      <c r="V197" s="40" t="s">
        <v>477</v>
      </c>
    </row>
    <row r="198" spans="1:26" ht="15.6" x14ac:dyDescent="0.3">
      <c r="A198" s="40">
        <v>3998851</v>
      </c>
      <c r="B198" s="40">
        <v>42075796</v>
      </c>
      <c r="C198" s="40">
        <v>56</v>
      </c>
      <c r="D198" s="68" t="str">
        <f t="shared" si="26"/>
        <v>41-64</v>
      </c>
      <c r="E198" s="22" t="s">
        <v>51</v>
      </c>
      <c r="F198" s="15" t="str">
        <f>VLOOKUP(E198,Providers!$A$2:$B$26,2,0)</f>
        <v>Critical Care</v>
      </c>
      <c r="G198" s="15" t="s">
        <v>7</v>
      </c>
      <c r="H198" s="40" t="s">
        <v>5</v>
      </c>
      <c r="I198" s="54">
        <v>44396</v>
      </c>
      <c r="J198" s="40" t="s">
        <v>252</v>
      </c>
      <c r="K198" s="15" t="s">
        <v>46</v>
      </c>
      <c r="L198" s="115" t="s">
        <v>460</v>
      </c>
      <c r="M198" s="61">
        <f t="shared" si="33"/>
        <v>14</v>
      </c>
      <c r="N198" s="50" t="str">
        <f t="shared" si="27"/>
        <v xml:space="preserve">Hydromorphone </v>
      </c>
      <c r="O198" s="54">
        <v>44396</v>
      </c>
      <c r="P198" s="60">
        <v>0.40414351851851854</v>
      </c>
      <c r="Q198" s="32">
        <f t="shared" si="28"/>
        <v>44396.498831018522</v>
      </c>
      <c r="R198" s="33">
        <f t="shared" si="29"/>
        <v>44396.404143518521</v>
      </c>
      <c r="S198" s="30">
        <f t="shared" si="30"/>
        <v>9.4687500000873115E-2</v>
      </c>
      <c r="T198" s="119">
        <f t="shared" si="31"/>
        <v>9.4687500000873115E-2</v>
      </c>
      <c r="U198" s="38" t="str">
        <f t="shared" si="32"/>
        <v>0-3 HRS</v>
      </c>
      <c r="V198" s="40" t="s">
        <v>477</v>
      </c>
    </row>
    <row r="199" spans="1:26" s="13" customFormat="1" ht="31.2" x14ac:dyDescent="0.3">
      <c r="A199" s="40">
        <v>4660231</v>
      </c>
      <c r="B199" s="40">
        <v>40394851</v>
      </c>
      <c r="C199" s="40">
        <v>84</v>
      </c>
      <c r="D199" s="68" t="str">
        <f t="shared" si="26"/>
        <v>65+</v>
      </c>
      <c r="E199" s="22" t="s">
        <v>21</v>
      </c>
      <c r="F199" s="15" t="str">
        <f>VLOOKUP(E199,Providers!$A$2:$B$26,2,0)</f>
        <v>Urology</v>
      </c>
      <c r="G199" s="15" t="s">
        <v>7</v>
      </c>
      <c r="H199" s="40" t="s">
        <v>5</v>
      </c>
      <c r="I199" s="54">
        <v>44259</v>
      </c>
      <c r="J199" s="40" t="s">
        <v>253</v>
      </c>
      <c r="K199" s="15" t="s">
        <v>470</v>
      </c>
      <c r="L199" s="115" t="s">
        <v>462</v>
      </c>
      <c r="M199" s="61">
        <f t="shared" si="33"/>
        <v>3</v>
      </c>
      <c r="N199" s="50" t="str">
        <f t="shared" si="27"/>
        <v>No Prior</v>
      </c>
      <c r="O199" s="54"/>
      <c r="P199" s="60"/>
      <c r="Q199" s="32">
        <f t="shared" si="28"/>
        <v>44259.236076388886</v>
      </c>
      <c r="R199" s="33">
        <f t="shared" si="29"/>
        <v>0</v>
      </c>
      <c r="S199" s="30"/>
      <c r="T199" s="119">
        <f t="shared" si="31"/>
        <v>0</v>
      </c>
      <c r="U199" s="38" t="str">
        <f t="shared" si="32"/>
        <v/>
      </c>
      <c r="V199" s="40" t="s">
        <v>477</v>
      </c>
      <c r="X199" s="3"/>
      <c r="Y199" s="71"/>
      <c r="Z199" s="74"/>
    </row>
    <row r="200" spans="1:26" ht="15.6" x14ac:dyDescent="0.3">
      <c r="A200" s="40">
        <v>3683297</v>
      </c>
      <c r="B200" s="40">
        <v>42397436</v>
      </c>
      <c r="C200" s="40">
        <v>58</v>
      </c>
      <c r="D200" s="68" t="str">
        <f t="shared" si="26"/>
        <v>41-64</v>
      </c>
      <c r="E200" s="22" t="s">
        <v>51</v>
      </c>
      <c r="F200" s="15" t="str">
        <f>VLOOKUP(E200,Providers!$A$2:$B$26,2,0)</f>
        <v>Critical Care</v>
      </c>
      <c r="G200" s="15" t="s">
        <v>7</v>
      </c>
      <c r="H200" s="40" t="s">
        <v>5</v>
      </c>
      <c r="I200" s="54">
        <v>44197</v>
      </c>
      <c r="J200" s="40" t="s">
        <v>254</v>
      </c>
      <c r="K200" s="15" t="s">
        <v>474</v>
      </c>
      <c r="L200" s="115" t="s">
        <v>53</v>
      </c>
      <c r="M200" s="61">
        <f t="shared" si="33"/>
        <v>9</v>
      </c>
      <c r="N200" s="50" t="str">
        <f t="shared" si="27"/>
        <v xml:space="preserve">Morphine </v>
      </c>
      <c r="O200" s="54">
        <v>44197</v>
      </c>
      <c r="P200" s="60">
        <v>5.6979166666666692E-2</v>
      </c>
      <c r="Q200" s="32">
        <f t="shared" si="28"/>
        <v>44197.712870370371</v>
      </c>
      <c r="R200" s="33">
        <f t="shared" si="29"/>
        <v>44197.056979166664</v>
      </c>
      <c r="S200" s="30">
        <f t="shared" si="30"/>
        <v>0.65589120370714227</v>
      </c>
      <c r="T200" s="119">
        <f t="shared" si="31"/>
        <v>0.65589120370714227</v>
      </c>
      <c r="U200" s="38" t="str">
        <f t="shared" si="32"/>
        <v>12+ HRS</v>
      </c>
      <c r="V200" s="40" t="s">
        <v>477</v>
      </c>
    </row>
    <row r="201" spans="1:26" ht="15.6" x14ac:dyDescent="0.3">
      <c r="A201" s="40">
        <v>1370583</v>
      </c>
      <c r="B201" s="40">
        <v>43730375</v>
      </c>
      <c r="C201" s="40">
        <v>30</v>
      </c>
      <c r="D201" s="68" t="str">
        <f t="shared" si="26"/>
        <v>&lt;40</v>
      </c>
      <c r="E201" s="22" t="s">
        <v>31</v>
      </c>
      <c r="F201" s="15" t="str">
        <f>VLOOKUP(E201,Providers!$A$2:$B$26,2,0)</f>
        <v>Surgery</v>
      </c>
      <c r="G201" s="15" t="s">
        <v>7</v>
      </c>
      <c r="H201" s="40" t="s">
        <v>5</v>
      </c>
      <c r="I201" s="54">
        <v>44489</v>
      </c>
      <c r="J201" s="40" t="s">
        <v>255</v>
      </c>
      <c r="K201" s="15" t="s">
        <v>466</v>
      </c>
      <c r="L201" s="115" t="s">
        <v>460</v>
      </c>
      <c r="M201" s="61">
        <f t="shared" si="33"/>
        <v>14</v>
      </c>
      <c r="N201" s="50" t="str">
        <f t="shared" si="27"/>
        <v xml:space="preserve">Hydromorphone </v>
      </c>
      <c r="O201" s="54">
        <v>44489</v>
      </c>
      <c r="P201" s="60">
        <v>0.13253472222222229</v>
      </c>
      <c r="Q201" s="32">
        <f t="shared" si="28"/>
        <v>44489.629907407405</v>
      </c>
      <c r="R201" s="33">
        <f t="shared" si="29"/>
        <v>44489.132534722223</v>
      </c>
      <c r="S201" s="30">
        <f t="shared" si="30"/>
        <v>0.49737268518219935</v>
      </c>
      <c r="T201" s="119">
        <f t="shared" si="31"/>
        <v>0.49737268518219935</v>
      </c>
      <c r="U201" s="38" t="str">
        <f t="shared" si="32"/>
        <v>9-12 HRS</v>
      </c>
      <c r="V201" s="40" t="s">
        <v>477</v>
      </c>
    </row>
    <row r="202" spans="1:26" ht="15.6" x14ac:dyDescent="0.3">
      <c r="A202" s="40">
        <v>2964549</v>
      </c>
      <c r="B202" s="40">
        <v>46139270</v>
      </c>
      <c r="C202" s="40">
        <v>88</v>
      </c>
      <c r="D202" s="68" t="str">
        <f t="shared" si="26"/>
        <v>65+</v>
      </c>
      <c r="E202" s="22" t="s">
        <v>20</v>
      </c>
      <c r="F202" s="15" t="str">
        <f>VLOOKUP(E202,Providers!$A$2:$B$26,2,0)</f>
        <v>Cardiology</v>
      </c>
      <c r="G202" s="15" t="s">
        <v>7</v>
      </c>
      <c r="H202" s="40" t="s">
        <v>5</v>
      </c>
      <c r="I202" s="54">
        <v>44423</v>
      </c>
      <c r="J202" s="40" t="s">
        <v>256</v>
      </c>
      <c r="K202" s="15" t="s">
        <v>465</v>
      </c>
      <c r="L202" s="115" t="s">
        <v>461</v>
      </c>
      <c r="M202" s="61">
        <f t="shared" si="33"/>
        <v>14</v>
      </c>
      <c r="N202" s="50" t="str">
        <f t="shared" si="27"/>
        <v xml:space="preserve">Hydromorphone </v>
      </c>
      <c r="O202" s="54">
        <v>44423</v>
      </c>
      <c r="P202" s="60">
        <v>0.14026620370370374</v>
      </c>
      <c r="Q202" s="32">
        <f t="shared" si="28"/>
        <v>44423.235868055555</v>
      </c>
      <c r="R202" s="33">
        <f t="shared" si="29"/>
        <v>44423.140266203707</v>
      </c>
      <c r="S202" s="30">
        <f t="shared" si="30"/>
        <v>9.5601851848186925E-2</v>
      </c>
      <c r="T202" s="119">
        <f t="shared" si="31"/>
        <v>9.5601851848186925E-2</v>
      </c>
      <c r="U202" s="38" t="str">
        <f t="shared" si="32"/>
        <v>0-3 HRS</v>
      </c>
      <c r="V202" s="40" t="s">
        <v>477</v>
      </c>
    </row>
    <row r="203" spans="1:26" ht="15.6" x14ac:dyDescent="0.3">
      <c r="A203" s="40">
        <v>3120309</v>
      </c>
      <c r="B203" s="40">
        <v>45289979</v>
      </c>
      <c r="C203" s="40">
        <v>96</v>
      </c>
      <c r="D203" s="68" t="str">
        <f t="shared" si="26"/>
        <v>65+</v>
      </c>
      <c r="E203" s="22" t="s">
        <v>22</v>
      </c>
      <c r="F203" s="15" t="str">
        <f>VLOOKUP(E203,Providers!$A$2:$B$26,2,0)</f>
        <v>Surgery</v>
      </c>
      <c r="G203" s="15" t="s">
        <v>7</v>
      </c>
      <c r="H203" s="40" t="s">
        <v>5</v>
      </c>
      <c r="I203" s="54">
        <v>44214</v>
      </c>
      <c r="J203" s="40" t="s">
        <v>257</v>
      </c>
      <c r="K203" s="15" t="s">
        <v>473</v>
      </c>
      <c r="L203" s="115" t="s">
        <v>461</v>
      </c>
      <c r="M203" s="61">
        <f t="shared" si="33"/>
        <v>14</v>
      </c>
      <c r="N203" s="50" t="str">
        <f t="shared" si="27"/>
        <v xml:space="preserve">Hydromorphone </v>
      </c>
      <c r="O203" s="54">
        <v>44223</v>
      </c>
      <c r="P203" s="60">
        <v>8.1041666666666665E-2</v>
      </c>
      <c r="Q203" s="32">
        <f t="shared" si="28"/>
        <v>44214.139490740738</v>
      </c>
      <c r="R203" s="33">
        <f t="shared" si="29"/>
        <v>44223.081041666665</v>
      </c>
      <c r="S203" s="30"/>
      <c r="T203" s="119">
        <f t="shared" si="31"/>
        <v>0</v>
      </c>
      <c r="U203" s="38" t="str">
        <f t="shared" si="32"/>
        <v/>
      </c>
      <c r="V203" s="40" t="s">
        <v>478</v>
      </c>
    </row>
    <row r="204" spans="1:26" ht="15.6" x14ac:dyDescent="0.3">
      <c r="A204" s="40">
        <v>2604764</v>
      </c>
      <c r="B204" s="40">
        <v>40641826</v>
      </c>
      <c r="C204" s="40">
        <v>57</v>
      </c>
      <c r="D204" s="68" t="str">
        <f t="shared" si="26"/>
        <v>41-64</v>
      </c>
      <c r="E204" s="22" t="s">
        <v>50</v>
      </c>
      <c r="F204" s="15" t="str">
        <f>VLOOKUP(E204,Providers!$A$2:$B$26,2,0)</f>
        <v>Critical Care</v>
      </c>
      <c r="G204" s="15" t="s">
        <v>7</v>
      </c>
      <c r="H204" s="40" t="s">
        <v>5</v>
      </c>
      <c r="I204" s="54">
        <v>44436</v>
      </c>
      <c r="J204" s="40" t="s">
        <v>258</v>
      </c>
      <c r="K204" s="15" t="s">
        <v>475</v>
      </c>
      <c r="L204" s="115" t="s">
        <v>456</v>
      </c>
      <c r="M204" s="61">
        <f t="shared" si="33"/>
        <v>10</v>
      </c>
      <c r="N204" s="50" t="str">
        <f t="shared" si="27"/>
        <v xml:space="preserve">Methadone </v>
      </c>
      <c r="O204" s="54">
        <v>44436</v>
      </c>
      <c r="P204" s="60">
        <v>7.8078703703703761E-2</v>
      </c>
      <c r="Q204" s="32">
        <f t="shared" si="28"/>
        <v>44436.320428240739</v>
      </c>
      <c r="R204" s="33">
        <f t="shared" si="29"/>
        <v>44436.0780787037</v>
      </c>
      <c r="S204" s="30">
        <f t="shared" si="30"/>
        <v>0.24234953703853535</v>
      </c>
      <c r="T204" s="119">
        <f t="shared" si="31"/>
        <v>0.24234953703853535</v>
      </c>
      <c r="U204" s="38" t="str">
        <f t="shared" si="32"/>
        <v>3-6 HRS</v>
      </c>
      <c r="V204" s="40" t="s">
        <v>478</v>
      </c>
    </row>
    <row r="205" spans="1:26" ht="15.6" x14ac:dyDescent="0.3">
      <c r="A205" s="40">
        <v>5102690</v>
      </c>
      <c r="B205" s="40">
        <v>46065927</v>
      </c>
      <c r="C205" s="40">
        <v>55</v>
      </c>
      <c r="D205" s="68" t="str">
        <f t="shared" si="26"/>
        <v>41-64</v>
      </c>
      <c r="E205" s="22" t="s">
        <v>23</v>
      </c>
      <c r="F205" s="15" t="str">
        <f>VLOOKUP(E205,Providers!$A$2:$B$26,2,0)</f>
        <v>Oncology</v>
      </c>
      <c r="G205" s="15" t="s">
        <v>7</v>
      </c>
      <c r="H205" s="40" t="s">
        <v>5</v>
      </c>
      <c r="I205" s="54">
        <v>44499</v>
      </c>
      <c r="J205" s="40" t="s">
        <v>259</v>
      </c>
      <c r="K205" s="15" t="s">
        <v>474</v>
      </c>
      <c r="L205" s="115" t="s">
        <v>55</v>
      </c>
      <c r="M205" s="61">
        <f t="shared" si="33"/>
        <v>9</v>
      </c>
      <c r="N205" s="50" t="str">
        <f t="shared" si="27"/>
        <v xml:space="preserve">Morphine </v>
      </c>
      <c r="O205" s="54">
        <v>44499</v>
      </c>
      <c r="P205" s="60">
        <v>0.20572916666666663</v>
      </c>
      <c r="Q205" s="32">
        <f t="shared" si="28"/>
        <v>44499.834386574075</v>
      </c>
      <c r="R205" s="33">
        <f t="shared" si="29"/>
        <v>44499.205729166664</v>
      </c>
      <c r="S205" s="30">
        <f t="shared" si="30"/>
        <v>0.62865740741108311</v>
      </c>
      <c r="T205" s="119">
        <f t="shared" si="31"/>
        <v>0.62865740741108311</v>
      </c>
      <c r="U205" s="38" t="str">
        <f t="shared" si="32"/>
        <v>12+ HRS</v>
      </c>
      <c r="V205" s="40" t="s">
        <v>477</v>
      </c>
    </row>
    <row r="206" spans="1:26" ht="31.2" x14ac:dyDescent="0.3">
      <c r="A206" s="40">
        <v>1966761</v>
      </c>
      <c r="B206" s="40">
        <v>44069768</v>
      </c>
      <c r="C206" s="40">
        <v>72</v>
      </c>
      <c r="D206" s="68" t="str">
        <f t="shared" si="26"/>
        <v>65+</v>
      </c>
      <c r="E206" s="22" t="s">
        <v>50</v>
      </c>
      <c r="F206" s="15" t="str">
        <f>VLOOKUP(E206,Providers!$A$2:$B$26,2,0)</f>
        <v>Critical Care</v>
      </c>
      <c r="G206" s="15" t="s">
        <v>7</v>
      </c>
      <c r="H206" s="40" t="s">
        <v>5</v>
      </c>
      <c r="I206" s="54">
        <v>44344</v>
      </c>
      <c r="J206" s="40" t="s">
        <v>260</v>
      </c>
      <c r="K206" s="15" t="s">
        <v>470</v>
      </c>
      <c r="L206" s="115" t="s">
        <v>494</v>
      </c>
      <c r="M206" s="61">
        <f t="shared" si="33"/>
        <v>10</v>
      </c>
      <c r="N206" s="50" t="str">
        <f t="shared" si="27"/>
        <v xml:space="preserve">Oxycodone </v>
      </c>
      <c r="O206" s="54">
        <v>44344</v>
      </c>
      <c r="P206" s="60">
        <v>6.6550925925925958E-2</v>
      </c>
      <c r="Q206" s="32">
        <f t="shared" si="28"/>
        <v>44344.285127314812</v>
      </c>
      <c r="R206" s="33">
        <f t="shared" si="29"/>
        <v>44344.066550925927</v>
      </c>
      <c r="S206" s="30">
        <f t="shared" si="30"/>
        <v>0.218576388884685</v>
      </c>
      <c r="T206" s="119">
        <f t="shared" si="31"/>
        <v>0.218576388884685</v>
      </c>
      <c r="U206" s="38" t="str">
        <f t="shared" si="32"/>
        <v>3-6 HRS</v>
      </c>
      <c r="V206" s="40" t="s">
        <v>477</v>
      </c>
    </row>
    <row r="207" spans="1:26" ht="15.6" x14ac:dyDescent="0.3">
      <c r="A207" s="40">
        <v>2463849</v>
      </c>
      <c r="B207" s="40">
        <v>45522178</v>
      </c>
      <c r="C207" s="40">
        <v>94</v>
      </c>
      <c r="D207" s="68" t="str">
        <f t="shared" si="26"/>
        <v>65+</v>
      </c>
      <c r="E207" s="22" t="s">
        <v>29</v>
      </c>
      <c r="F207" s="15" t="str">
        <f>VLOOKUP(E207,Providers!$A$2:$B$26,2,0)</f>
        <v>Emergency Department</v>
      </c>
      <c r="G207" s="15" t="s">
        <v>7</v>
      </c>
      <c r="H207" s="40" t="s">
        <v>5</v>
      </c>
      <c r="I207" s="54">
        <v>44289</v>
      </c>
      <c r="J207" s="40" t="s">
        <v>261</v>
      </c>
      <c r="K207" s="15" t="s">
        <v>471</v>
      </c>
      <c r="L207" s="115" t="s">
        <v>461</v>
      </c>
      <c r="M207" s="61">
        <f t="shared" si="33"/>
        <v>14</v>
      </c>
      <c r="N207" s="50" t="str">
        <f t="shared" si="27"/>
        <v xml:space="preserve">Hydromorphone </v>
      </c>
      <c r="O207" s="54">
        <v>44289</v>
      </c>
      <c r="P207" s="60">
        <v>0.87846064814814817</v>
      </c>
      <c r="Q207" s="32">
        <f t="shared" si="28"/>
        <v>44289.992939814816</v>
      </c>
      <c r="R207" s="33">
        <f t="shared" si="29"/>
        <v>44289.878460648149</v>
      </c>
      <c r="S207" s="30">
        <f t="shared" si="30"/>
        <v>0.11447916666656965</v>
      </c>
      <c r="T207" s="119">
        <f t="shared" si="31"/>
        <v>0.11447916666656965</v>
      </c>
      <c r="U207" s="38" t="str">
        <f t="shared" si="32"/>
        <v>0-3 HRS</v>
      </c>
      <c r="V207" s="40" t="s">
        <v>477</v>
      </c>
    </row>
    <row r="208" spans="1:26" ht="15.6" x14ac:dyDescent="0.3">
      <c r="A208" s="40">
        <v>6066902</v>
      </c>
      <c r="B208" s="40">
        <v>48061624</v>
      </c>
      <c r="C208" s="40">
        <v>81</v>
      </c>
      <c r="D208" s="68" t="str">
        <f t="shared" si="26"/>
        <v>65+</v>
      </c>
      <c r="E208" s="22" t="s">
        <v>28</v>
      </c>
      <c r="F208" s="15" t="str">
        <f>VLOOKUP(E208,Providers!$A$2:$B$26,2,0)</f>
        <v>Cardiology</v>
      </c>
      <c r="G208" s="15" t="s">
        <v>7</v>
      </c>
      <c r="H208" s="40" t="s">
        <v>5</v>
      </c>
      <c r="I208" s="54">
        <v>44201</v>
      </c>
      <c r="J208" s="40" t="s">
        <v>262</v>
      </c>
      <c r="K208" s="15" t="s">
        <v>472</v>
      </c>
      <c r="L208" s="115" t="s">
        <v>461</v>
      </c>
      <c r="M208" s="61">
        <f t="shared" si="33"/>
        <v>14</v>
      </c>
      <c r="N208" s="50" t="str">
        <f t="shared" si="27"/>
        <v xml:space="preserve">Hydromorphone </v>
      </c>
      <c r="O208" s="54">
        <v>44201</v>
      </c>
      <c r="P208" s="60">
        <v>2.8125000000001066E-3</v>
      </c>
      <c r="Q208" s="32">
        <f t="shared" si="28"/>
        <v>44201.928912037038</v>
      </c>
      <c r="R208" s="33">
        <f t="shared" si="29"/>
        <v>44201.002812500003</v>
      </c>
      <c r="S208" s="30">
        <f t="shared" si="30"/>
        <v>0.92609953703504289</v>
      </c>
      <c r="T208" s="119">
        <f t="shared" si="31"/>
        <v>0.92609953703504289</v>
      </c>
      <c r="U208" s="38" t="str">
        <f t="shared" si="32"/>
        <v>12+ HRS</v>
      </c>
      <c r="V208" s="40" t="s">
        <v>477</v>
      </c>
    </row>
    <row r="209" spans="1:26" ht="15.6" x14ac:dyDescent="0.3">
      <c r="A209" s="40">
        <v>4889700</v>
      </c>
      <c r="B209" s="40">
        <v>42753675</v>
      </c>
      <c r="C209" s="40">
        <v>58</v>
      </c>
      <c r="D209" s="68" t="str">
        <f t="shared" si="26"/>
        <v>41-64</v>
      </c>
      <c r="E209" s="22" t="s">
        <v>24</v>
      </c>
      <c r="F209" s="15" t="str">
        <f>VLOOKUP(E209,Providers!$A$2:$B$26,2,0)</f>
        <v>Emergency Department</v>
      </c>
      <c r="G209" s="15" t="s">
        <v>7</v>
      </c>
      <c r="H209" s="40" t="s">
        <v>5</v>
      </c>
      <c r="I209" s="54">
        <v>44278</v>
      </c>
      <c r="J209" s="40" t="s">
        <v>263</v>
      </c>
      <c r="K209" s="15" t="s">
        <v>463</v>
      </c>
      <c r="L209" s="115" t="s">
        <v>52</v>
      </c>
      <c r="M209" s="61">
        <f t="shared" si="33"/>
        <v>9</v>
      </c>
      <c r="N209" s="50" t="str">
        <f t="shared" si="27"/>
        <v xml:space="preserve">Fentanyl </v>
      </c>
      <c r="O209" s="54">
        <v>44278</v>
      </c>
      <c r="P209" s="60">
        <v>0.57497685185185188</v>
      </c>
      <c r="Q209" s="32">
        <f t="shared" si="28"/>
        <v>44278.688935185186</v>
      </c>
      <c r="R209" s="33">
        <f t="shared" si="29"/>
        <v>44278.574976851851</v>
      </c>
      <c r="S209" s="30">
        <f t="shared" si="30"/>
        <v>0.11395833333517658</v>
      </c>
      <c r="T209" s="119">
        <f t="shared" si="31"/>
        <v>0.11395833333517658</v>
      </c>
      <c r="U209" s="38" t="str">
        <f t="shared" si="32"/>
        <v>0-3 HRS</v>
      </c>
      <c r="V209" s="40" t="s">
        <v>477</v>
      </c>
    </row>
    <row r="210" spans="1:26" s="13" customFormat="1" ht="31.2" x14ac:dyDescent="0.3">
      <c r="A210" s="40">
        <v>3493847</v>
      </c>
      <c r="B210" s="40">
        <v>41128079</v>
      </c>
      <c r="C210" s="40">
        <v>21</v>
      </c>
      <c r="D210" s="68" t="str">
        <f t="shared" si="26"/>
        <v>&lt;40</v>
      </c>
      <c r="E210" s="22" t="s">
        <v>29</v>
      </c>
      <c r="F210" s="15" t="str">
        <f>VLOOKUP(E210,Providers!$A$2:$B$26,2,0)</f>
        <v>Emergency Department</v>
      </c>
      <c r="G210" s="15" t="s">
        <v>7</v>
      </c>
      <c r="H210" s="40" t="s">
        <v>5</v>
      </c>
      <c r="I210" s="54">
        <v>44535</v>
      </c>
      <c r="J210" s="40" t="s">
        <v>264</v>
      </c>
      <c r="K210" s="15" t="s">
        <v>463</v>
      </c>
      <c r="L210" s="115" t="s">
        <v>462</v>
      </c>
      <c r="M210" s="61">
        <f t="shared" si="33"/>
        <v>3</v>
      </c>
      <c r="N210" s="50" t="str">
        <f t="shared" si="27"/>
        <v>No Prior</v>
      </c>
      <c r="O210" s="54"/>
      <c r="P210" s="60"/>
      <c r="Q210" s="32">
        <f t="shared" si="28"/>
        <v>44535.908946759257</v>
      </c>
      <c r="R210" s="33">
        <f t="shared" si="29"/>
        <v>0</v>
      </c>
      <c r="S210" s="30"/>
      <c r="T210" s="119">
        <f t="shared" si="31"/>
        <v>0</v>
      </c>
      <c r="U210" s="38" t="str">
        <f t="shared" si="32"/>
        <v/>
      </c>
      <c r="V210" s="40" t="s">
        <v>477</v>
      </c>
      <c r="X210" s="3"/>
      <c r="Y210" s="71"/>
      <c r="Z210" s="74"/>
    </row>
    <row r="211" spans="1:26" ht="15.6" x14ac:dyDescent="0.3">
      <c r="A211" s="40">
        <v>1720042</v>
      </c>
      <c r="B211" s="40">
        <v>42038872</v>
      </c>
      <c r="C211" s="40">
        <v>41</v>
      </c>
      <c r="D211" s="68" t="str">
        <f t="shared" si="26"/>
        <v>41-64</v>
      </c>
      <c r="E211" s="22" t="s">
        <v>35</v>
      </c>
      <c r="F211" s="15" t="str">
        <f>VLOOKUP(E211,Providers!$A$2:$B$26,2,0)</f>
        <v>Ob-Gyn</v>
      </c>
      <c r="G211" s="15" t="s">
        <v>7</v>
      </c>
      <c r="H211" s="40" t="s">
        <v>5</v>
      </c>
      <c r="I211" s="54">
        <v>44401</v>
      </c>
      <c r="J211" s="40" t="s">
        <v>265</v>
      </c>
      <c r="K211" s="15" t="s">
        <v>470</v>
      </c>
      <c r="L211" s="115" t="s">
        <v>457</v>
      </c>
      <c r="M211" s="61">
        <f t="shared" si="33"/>
        <v>10</v>
      </c>
      <c r="N211" s="50" t="str">
        <f t="shared" si="27"/>
        <v xml:space="preserve">Methadone </v>
      </c>
      <c r="O211" s="54">
        <v>44401</v>
      </c>
      <c r="P211" s="60">
        <v>0.37099537037037045</v>
      </c>
      <c r="Q211" s="32">
        <f t="shared" si="28"/>
        <v>44401.721817129626</v>
      </c>
      <c r="R211" s="33">
        <f t="shared" si="29"/>
        <v>44401.370995370373</v>
      </c>
      <c r="S211" s="30">
        <f t="shared" si="30"/>
        <v>0.35082175925344927</v>
      </c>
      <c r="T211" s="119">
        <f t="shared" si="31"/>
        <v>0.35082175925344927</v>
      </c>
      <c r="U211" s="38" t="str">
        <f t="shared" si="32"/>
        <v>6-9 HRS</v>
      </c>
      <c r="V211" s="40" t="s">
        <v>477</v>
      </c>
    </row>
    <row r="212" spans="1:26" ht="15.6" x14ac:dyDescent="0.3">
      <c r="A212" s="40">
        <v>3455872</v>
      </c>
      <c r="B212" s="40">
        <v>41061166</v>
      </c>
      <c r="C212" s="40">
        <v>69</v>
      </c>
      <c r="D212" s="68" t="str">
        <f t="shared" si="26"/>
        <v>65+</v>
      </c>
      <c r="E212" s="22" t="s">
        <v>27</v>
      </c>
      <c r="F212" s="15" t="str">
        <f>VLOOKUP(E212,Providers!$A$2:$B$26,2,0)</f>
        <v>Surgery</v>
      </c>
      <c r="G212" s="15" t="s">
        <v>7</v>
      </c>
      <c r="H212" s="40" t="s">
        <v>5</v>
      </c>
      <c r="I212" s="54">
        <v>44253</v>
      </c>
      <c r="J212" s="40" t="s">
        <v>266</v>
      </c>
      <c r="K212" s="15" t="s">
        <v>473</v>
      </c>
      <c r="L212" s="115" t="s">
        <v>53</v>
      </c>
      <c r="M212" s="61">
        <f t="shared" si="33"/>
        <v>9</v>
      </c>
      <c r="N212" s="50" t="str">
        <f t="shared" si="27"/>
        <v xml:space="preserve">Morphine </v>
      </c>
      <c r="O212" s="54">
        <v>44252</v>
      </c>
      <c r="P212" s="60">
        <v>0.91305555555555562</v>
      </c>
      <c r="Q212" s="32">
        <f t="shared" si="28"/>
        <v>44253.016689814816</v>
      </c>
      <c r="R212" s="33">
        <f t="shared" si="29"/>
        <v>44252.913055555553</v>
      </c>
      <c r="S212" s="30">
        <f t="shared" si="30"/>
        <v>0.10363425926334457</v>
      </c>
      <c r="T212" s="119">
        <f t="shared" si="31"/>
        <v>0.10363425926334457</v>
      </c>
      <c r="U212" s="38" t="str">
        <f t="shared" si="32"/>
        <v>0-3 HRS</v>
      </c>
      <c r="V212" s="40" t="s">
        <v>478</v>
      </c>
    </row>
    <row r="213" spans="1:26" ht="31.2" x14ac:dyDescent="0.3">
      <c r="A213" s="40">
        <v>6044867</v>
      </c>
      <c r="B213" s="40">
        <v>42866856</v>
      </c>
      <c r="C213" s="40">
        <v>92</v>
      </c>
      <c r="D213" s="68" t="str">
        <f t="shared" si="26"/>
        <v>65+</v>
      </c>
      <c r="E213" s="22" t="s">
        <v>28</v>
      </c>
      <c r="F213" s="15" t="str">
        <f>VLOOKUP(E213,Providers!$A$2:$B$26,2,0)</f>
        <v>Cardiology</v>
      </c>
      <c r="G213" s="15" t="s">
        <v>7</v>
      </c>
      <c r="H213" s="40" t="s">
        <v>5</v>
      </c>
      <c r="I213" s="54">
        <v>44371</v>
      </c>
      <c r="J213" s="40" t="s">
        <v>267</v>
      </c>
      <c r="K213" s="15" t="s">
        <v>46</v>
      </c>
      <c r="L213" s="115" t="s">
        <v>16</v>
      </c>
      <c r="M213" s="61">
        <f t="shared" si="33"/>
        <v>10</v>
      </c>
      <c r="N213" s="50" t="str">
        <f t="shared" si="27"/>
        <v xml:space="preserve">OxyCODONE </v>
      </c>
      <c r="O213" s="54">
        <v>44371</v>
      </c>
      <c r="P213" s="60">
        <v>0.27637731481481481</v>
      </c>
      <c r="Q213" s="32">
        <f t="shared" si="28"/>
        <v>44371.366342592592</v>
      </c>
      <c r="R213" s="33">
        <f t="shared" si="29"/>
        <v>44371.276377314818</v>
      </c>
      <c r="S213" s="30">
        <f t="shared" si="30"/>
        <v>8.9965277773444541E-2</v>
      </c>
      <c r="T213" s="119">
        <f t="shared" si="31"/>
        <v>8.9965277773444541E-2</v>
      </c>
      <c r="U213" s="38" t="str">
        <f t="shared" si="32"/>
        <v>0-3 HRS</v>
      </c>
      <c r="V213" s="40" t="s">
        <v>477</v>
      </c>
    </row>
    <row r="214" spans="1:26" ht="15.6" x14ac:dyDescent="0.3">
      <c r="A214" s="40">
        <v>6868540</v>
      </c>
      <c r="B214" s="40">
        <v>43944215</v>
      </c>
      <c r="C214" s="40">
        <v>40</v>
      </c>
      <c r="D214" s="68" t="str">
        <f t="shared" si="26"/>
        <v>&lt;40</v>
      </c>
      <c r="E214" s="24" t="s">
        <v>49</v>
      </c>
      <c r="F214" s="15" t="str">
        <f>VLOOKUP(E214,Providers!$A$2:$B$26,2,0)</f>
        <v>Critical Care</v>
      </c>
      <c r="G214" s="15" t="s">
        <v>7</v>
      </c>
      <c r="H214" s="40" t="s">
        <v>5</v>
      </c>
      <c r="I214" s="54">
        <v>44535</v>
      </c>
      <c r="J214" s="40" t="s">
        <v>268</v>
      </c>
      <c r="K214" s="15" t="s">
        <v>466</v>
      </c>
      <c r="L214" s="115" t="s">
        <v>456</v>
      </c>
      <c r="M214" s="61">
        <f t="shared" si="33"/>
        <v>10</v>
      </c>
      <c r="N214" s="50" t="str">
        <f t="shared" si="27"/>
        <v xml:space="preserve">Methadone </v>
      </c>
      <c r="O214" s="54">
        <v>44535</v>
      </c>
      <c r="P214" s="60">
        <v>0.57071759259259269</v>
      </c>
      <c r="Q214" s="32">
        <f t="shared" si="28"/>
        <v>44535.777326388888</v>
      </c>
      <c r="R214" s="33">
        <f t="shared" si="29"/>
        <v>44535.570717592593</v>
      </c>
      <c r="S214" s="30">
        <f t="shared" si="30"/>
        <v>0.20660879629576812</v>
      </c>
      <c r="T214" s="119">
        <f t="shared" si="31"/>
        <v>0.20660879629576812</v>
      </c>
      <c r="U214" s="38" t="str">
        <f t="shared" si="32"/>
        <v>3-6 HRS</v>
      </c>
      <c r="V214" s="40" t="s">
        <v>477</v>
      </c>
    </row>
    <row r="215" spans="1:26" ht="15.6" x14ac:dyDescent="0.3">
      <c r="A215" s="40">
        <v>5926429</v>
      </c>
      <c r="B215" s="40">
        <v>40829672</v>
      </c>
      <c r="C215" s="40">
        <v>21</v>
      </c>
      <c r="D215" s="68" t="str">
        <f t="shared" si="26"/>
        <v>&lt;40</v>
      </c>
      <c r="E215" s="22" t="s">
        <v>22</v>
      </c>
      <c r="F215" s="15" t="str">
        <f>VLOOKUP(E215,Providers!$A$2:$B$26,2,0)</f>
        <v>Surgery</v>
      </c>
      <c r="G215" s="15" t="s">
        <v>7</v>
      </c>
      <c r="H215" s="40" t="s">
        <v>5</v>
      </c>
      <c r="I215" s="54">
        <v>44272</v>
      </c>
      <c r="J215" s="40" t="s">
        <v>269</v>
      </c>
      <c r="K215" s="15" t="s">
        <v>473</v>
      </c>
      <c r="L215" s="115" t="s">
        <v>461</v>
      </c>
      <c r="M215" s="61">
        <f t="shared" si="33"/>
        <v>14</v>
      </c>
      <c r="N215" s="50" t="str">
        <f t="shared" si="27"/>
        <v xml:space="preserve">Hydromorphone </v>
      </c>
      <c r="O215" s="54">
        <v>44272</v>
      </c>
      <c r="P215" s="60">
        <v>0.19127314814814814</v>
      </c>
      <c r="Q215" s="32">
        <f t="shared" si="28"/>
        <v>44272.247916666667</v>
      </c>
      <c r="R215" s="33">
        <f t="shared" si="29"/>
        <v>44272.19127314815</v>
      </c>
      <c r="S215" s="30">
        <f t="shared" si="30"/>
        <v>5.6643518517375924E-2</v>
      </c>
      <c r="T215" s="119">
        <f t="shared" si="31"/>
        <v>5.6643518517375924E-2</v>
      </c>
      <c r="U215" s="38" t="str">
        <f t="shared" si="32"/>
        <v>0-3 HRS</v>
      </c>
      <c r="V215" s="40" t="s">
        <v>478</v>
      </c>
    </row>
    <row r="216" spans="1:26" s="13" customFormat="1" ht="31.2" x14ac:dyDescent="0.3">
      <c r="A216" s="40">
        <v>2357733</v>
      </c>
      <c r="B216" s="40">
        <v>49249179</v>
      </c>
      <c r="C216" s="40">
        <v>28</v>
      </c>
      <c r="D216" s="68" t="str">
        <f t="shared" si="26"/>
        <v>&lt;40</v>
      </c>
      <c r="E216" s="22" t="s">
        <v>19</v>
      </c>
      <c r="F216" s="15" t="str">
        <f>VLOOKUP(E216,Providers!$A$2:$B$26,2,0)</f>
        <v>Emergency Department</v>
      </c>
      <c r="G216" s="15" t="s">
        <v>7</v>
      </c>
      <c r="H216" s="40" t="s">
        <v>5</v>
      </c>
      <c r="I216" s="54">
        <v>44251</v>
      </c>
      <c r="J216" s="40" t="s">
        <v>270</v>
      </c>
      <c r="K216" s="15" t="s">
        <v>463</v>
      </c>
      <c r="L216" s="115" t="s">
        <v>462</v>
      </c>
      <c r="M216" s="61">
        <f t="shared" si="33"/>
        <v>3</v>
      </c>
      <c r="N216" s="50" t="str">
        <f t="shared" si="27"/>
        <v>No Prior</v>
      </c>
      <c r="O216" s="54"/>
      <c r="P216" s="60"/>
      <c r="Q216" s="32">
        <f t="shared" si="28"/>
        <v>44251.940115740741</v>
      </c>
      <c r="R216" s="33">
        <f t="shared" si="29"/>
        <v>0</v>
      </c>
      <c r="S216" s="30"/>
      <c r="T216" s="119">
        <f t="shared" si="31"/>
        <v>0</v>
      </c>
      <c r="U216" s="38" t="str">
        <f t="shared" si="32"/>
        <v/>
      </c>
      <c r="V216" s="40" t="s">
        <v>477</v>
      </c>
      <c r="X216" s="3"/>
      <c r="Y216" s="71"/>
      <c r="Z216" s="74"/>
    </row>
    <row r="217" spans="1:26" ht="15.6" x14ac:dyDescent="0.3">
      <c r="A217" s="40">
        <v>4467389</v>
      </c>
      <c r="B217" s="40">
        <v>46517816</v>
      </c>
      <c r="C217" s="40">
        <v>95</v>
      </c>
      <c r="D217" s="68" t="str">
        <f t="shared" si="26"/>
        <v>65+</v>
      </c>
      <c r="E217" s="22" t="s">
        <v>20</v>
      </c>
      <c r="F217" s="15" t="str">
        <f>VLOOKUP(E217,Providers!$A$2:$B$26,2,0)</f>
        <v>Cardiology</v>
      </c>
      <c r="G217" s="15" t="s">
        <v>7</v>
      </c>
      <c r="H217" s="40" t="s">
        <v>5</v>
      </c>
      <c r="I217" s="54">
        <v>44560</v>
      </c>
      <c r="J217" s="40" t="s">
        <v>271</v>
      </c>
      <c r="K217" s="15" t="s">
        <v>464</v>
      </c>
      <c r="L217" s="115" t="s">
        <v>461</v>
      </c>
      <c r="M217" s="61">
        <f t="shared" si="33"/>
        <v>14</v>
      </c>
      <c r="N217" s="50" t="str">
        <f t="shared" si="27"/>
        <v xml:space="preserve">Hydromorphone </v>
      </c>
      <c r="O217" s="54">
        <v>44560</v>
      </c>
      <c r="P217" s="60">
        <v>1.9444444444444445E-2</v>
      </c>
      <c r="Q217" s="32">
        <f t="shared" si="28"/>
        <v>44560.109675925924</v>
      </c>
      <c r="R217" s="33">
        <f t="shared" si="29"/>
        <v>44560.019444444442</v>
      </c>
      <c r="S217" s="30">
        <f t="shared" si="30"/>
        <v>9.0231481481168885E-2</v>
      </c>
      <c r="T217" s="119">
        <f t="shared" si="31"/>
        <v>9.0231481481168885E-2</v>
      </c>
      <c r="U217" s="38" t="str">
        <f t="shared" si="32"/>
        <v>0-3 HRS</v>
      </c>
      <c r="V217" s="40" t="s">
        <v>478</v>
      </c>
    </row>
    <row r="218" spans="1:26" ht="31.2" x14ac:dyDescent="0.3">
      <c r="A218" s="40">
        <v>7828933</v>
      </c>
      <c r="B218" s="40">
        <v>45695649</v>
      </c>
      <c r="C218" s="40">
        <v>20</v>
      </c>
      <c r="D218" s="68" t="str">
        <f t="shared" si="26"/>
        <v>&lt;40</v>
      </c>
      <c r="E218" s="22" t="s">
        <v>22</v>
      </c>
      <c r="F218" s="15" t="str">
        <f>VLOOKUP(E218,Providers!$A$2:$B$26,2,0)</f>
        <v>Surgery</v>
      </c>
      <c r="G218" s="15" t="s">
        <v>7</v>
      </c>
      <c r="H218" s="40" t="s">
        <v>5</v>
      </c>
      <c r="I218" s="54">
        <v>44543</v>
      </c>
      <c r="J218" s="40" t="s">
        <v>272</v>
      </c>
      <c r="K218" s="15" t="s">
        <v>465</v>
      </c>
      <c r="L218" s="115" t="s">
        <v>16</v>
      </c>
      <c r="M218" s="61">
        <f t="shared" si="33"/>
        <v>10</v>
      </c>
      <c r="N218" s="50" t="str">
        <f t="shared" si="27"/>
        <v xml:space="preserve">OxyCODONE </v>
      </c>
      <c r="O218" s="54">
        <v>44542</v>
      </c>
      <c r="P218" s="60">
        <v>0.95446759259259262</v>
      </c>
      <c r="Q218" s="32">
        <f t="shared" si="28"/>
        <v>44543.014560185184</v>
      </c>
      <c r="R218" s="33">
        <f t="shared" si="29"/>
        <v>44542.954467592594</v>
      </c>
      <c r="S218" s="30">
        <f t="shared" si="30"/>
        <v>6.009259259008104E-2</v>
      </c>
      <c r="T218" s="119">
        <f t="shared" si="31"/>
        <v>6.009259259008104E-2</v>
      </c>
      <c r="U218" s="38" t="str">
        <f t="shared" si="32"/>
        <v>0-3 HRS</v>
      </c>
      <c r="V218" s="40" t="s">
        <v>478</v>
      </c>
    </row>
    <row r="219" spans="1:26" s="13" customFormat="1" ht="31.2" x14ac:dyDescent="0.3">
      <c r="A219" s="40">
        <v>3764756</v>
      </c>
      <c r="B219" s="40">
        <v>44189763</v>
      </c>
      <c r="C219" s="40">
        <v>73</v>
      </c>
      <c r="D219" s="68" t="str">
        <f t="shared" si="26"/>
        <v>65+</v>
      </c>
      <c r="E219" s="22" t="s">
        <v>19</v>
      </c>
      <c r="F219" s="15" t="str">
        <f>VLOOKUP(E219,Providers!$A$2:$B$26,2,0)</f>
        <v>Emergency Department</v>
      </c>
      <c r="G219" s="15" t="s">
        <v>7</v>
      </c>
      <c r="H219" s="40" t="s">
        <v>5</v>
      </c>
      <c r="I219" s="54">
        <v>44245</v>
      </c>
      <c r="J219" s="40" t="s">
        <v>273</v>
      </c>
      <c r="K219" s="15" t="s">
        <v>463</v>
      </c>
      <c r="L219" s="115" t="s">
        <v>462</v>
      </c>
      <c r="M219" s="61">
        <f t="shared" si="33"/>
        <v>3</v>
      </c>
      <c r="N219" s="50" t="str">
        <f t="shared" si="27"/>
        <v>No Prior</v>
      </c>
      <c r="O219" s="54"/>
      <c r="P219" s="60"/>
      <c r="Q219" s="32">
        <f t="shared" si="28"/>
        <v>44245.094317129631</v>
      </c>
      <c r="R219" s="33">
        <f t="shared" si="29"/>
        <v>0</v>
      </c>
      <c r="S219" s="30"/>
      <c r="T219" s="119">
        <f t="shared" si="31"/>
        <v>0</v>
      </c>
      <c r="U219" s="38" t="str">
        <f t="shared" si="32"/>
        <v/>
      </c>
      <c r="V219" s="40" t="s">
        <v>477</v>
      </c>
      <c r="X219" s="3"/>
      <c r="Y219" s="71"/>
      <c r="Z219" s="74"/>
    </row>
    <row r="220" spans="1:26" ht="15.6" x14ac:dyDescent="0.3">
      <c r="A220" s="40">
        <v>6920448</v>
      </c>
      <c r="B220" s="40">
        <v>40540426</v>
      </c>
      <c r="C220" s="40">
        <v>31</v>
      </c>
      <c r="D220" s="68" t="str">
        <f t="shared" si="26"/>
        <v>&lt;40</v>
      </c>
      <c r="E220" s="22" t="s">
        <v>19</v>
      </c>
      <c r="F220" s="15" t="str">
        <f>VLOOKUP(E220,Providers!$A$2:$B$26,2,0)</f>
        <v>Emergency Department</v>
      </c>
      <c r="G220" s="15" t="s">
        <v>7</v>
      </c>
      <c r="H220" s="40" t="s">
        <v>5</v>
      </c>
      <c r="I220" s="54">
        <v>44214</v>
      </c>
      <c r="J220" s="40" t="s">
        <v>274</v>
      </c>
      <c r="K220" s="15" t="s">
        <v>467</v>
      </c>
      <c r="L220" s="115" t="s">
        <v>56</v>
      </c>
      <c r="M220" s="61">
        <f t="shared" si="33"/>
        <v>9</v>
      </c>
      <c r="N220" s="50" t="str">
        <f t="shared" si="27"/>
        <v xml:space="preserve">Fentanyl </v>
      </c>
      <c r="O220" s="54">
        <v>44213</v>
      </c>
      <c r="P220" s="60">
        <v>0.98395833333333327</v>
      </c>
      <c r="Q220" s="32">
        <f t="shared" si="28"/>
        <v>44214.022511574076</v>
      </c>
      <c r="R220" s="33">
        <f t="shared" si="29"/>
        <v>44213.983958333331</v>
      </c>
      <c r="S220" s="30">
        <f t="shared" si="30"/>
        <v>3.8553240745386574E-2</v>
      </c>
      <c r="T220" s="119">
        <f t="shared" si="31"/>
        <v>3.8553240745386574E-2</v>
      </c>
      <c r="U220" s="38" t="str">
        <f t="shared" si="32"/>
        <v>0-3 HRS</v>
      </c>
      <c r="V220" s="40" t="s">
        <v>477</v>
      </c>
    </row>
    <row r="221" spans="1:26" ht="31.2" x14ac:dyDescent="0.3">
      <c r="A221" s="40">
        <v>3613735</v>
      </c>
      <c r="B221" s="40">
        <v>41235023</v>
      </c>
      <c r="C221" s="40">
        <v>72</v>
      </c>
      <c r="D221" s="68" t="str">
        <f t="shared" si="26"/>
        <v>65+</v>
      </c>
      <c r="E221" s="22" t="s">
        <v>19</v>
      </c>
      <c r="F221" s="15" t="str">
        <f>VLOOKUP(E221,Providers!$A$2:$B$26,2,0)</f>
        <v>Emergency Department</v>
      </c>
      <c r="G221" s="15" t="s">
        <v>7</v>
      </c>
      <c r="H221" s="40" t="s">
        <v>5</v>
      </c>
      <c r="I221" s="54">
        <v>44546</v>
      </c>
      <c r="J221" s="40" t="s">
        <v>275</v>
      </c>
      <c r="K221" s="15" t="s">
        <v>463</v>
      </c>
      <c r="L221" s="115" t="s">
        <v>494</v>
      </c>
      <c r="M221" s="61">
        <f t="shared" si="33"/>
        <v>10</v>
      </c>
      <c r="N221" s="50" t="str">
        <f t="shared" si="27"/>
        <v xml:space="preserve">Oxycodone </v>
      </c>
      <c r="O221" s="54">
        <v>44546</v>
      </c>
      <c r="P221" s="60">
        <v>0.67206018518518507</v>
      </c>
      <c r="Q221" s="32">
        <f t="shared" si="28"/>
        <v>44546.82775462963</v>
      </c>
      <c r="R221" s="33">
        <f t="shared" si="29"/>
        <v>44546.672060185185</v>
      </c>
      <c r="S221" s="30">
        <f t="shared" si="30"/>
        <v>0.15569444444554392</v>
      </c>
      <c r="T221" s="119">
        <f t="shared" si="31"/>
        <v>0.15569444444554392</v>
      </c>
      <c r="U221" s="38" t="str">
        <f t="shared" si="32"/>
        <v>3-6 HRS</v>
      </c>
      <c r="V221" s="40" t="s">
        <v>477</v>
      </c>
    </row>
    <row r="222" spans="1:26" ht="15.6" x14ac:dyDescent="0.3">
      <c r="A222" s="40">
        <v>4941037</v>
      </c>
      <c r="B222" s="40">
        <v>47305049</v>
      </c>
      <c r="C222" s="40">
        <v>22</v>
      </c>
      <c r="D222" s="68" t="str">
        <f t="shared" si="26"/>
        <v>&lt;40</v>
      </c>
      <c r="E222" s="22" t="s">
        <v>22</v>
      </c>
      <c r="F222" s="15" t="str">
        <f>VLOOKUP(E222,Providers!$A$2:$B$26,2,0)</f>
        <v>Surgery</v>
      </c>
      <c r="G222" s="15" t="s">
        <v>7</v>
      </c>
      <c r="H222" s="40" t="s">
        <v>5</v>
      </c>
      <c r="I222" s="54">
        <v>44357</v>
      </c>
      <c r="J222" s="40" t="s">
        <v>276</v>
      </c>
      <c r="K222" s="15" t="s">
        <v>471</v>
      </c>
      <c r="L222" s="115" t="s">
        <v>460</v>
      </c>
      <c r="M222" s="61">
        <f t="shared" si="33"/>
        <v>14</v>
      </c>
      <c r="N222" s="50" t="str">
        <f t="shared" si="27"/>
        <v xml:space="preserve">Hydromorphone </v>
      </c>
      <c r="O222" s="54">
        <v>44357</v>
      </c>
      <c r="P222" s="60">
        <v>0.65983796296296293</v>
      </c>
      <c r="Q222" s="32">
        <f t="shared" si="28"/>
        <v>44357.825335648151</v>
      </c>
      <c r="R222" s="33">
        <f t="shared" si="29"/>
        <v>44357.659837962965</v>
      </c>
      <c r="S222" s="30">
        <f t="shared" si="30"/>
        <v>0.16549768518598285</v>
      </c>
      <c r="T222" s="119">
        <f t="shared" si="31"/>
        <v>0.16549768518598285</v>
      </c>
      <c r="U222" s="38" t="str">
        <f t="shared" si="32"/>
        <v>3-6 HRS</v>
      </c>
      <c r="V222" s="40" t="s">
        <v>477</v>
      </c>
    </row>
    <row r="223" spans="1:26" ht="15.6" x14ac:dyDescent="0.3">
      <c r="A223" s="40">
        <v>8737032</v>
      </c>
      <c r="B223" s="40">
        <v>46322409</v>
      </c>
      <c r="C223" s="40">
        <v>21</v>
      </c>
      <c r="D223" s="68" t="str">
        <f t="shared" si="26"/>
        <v>&lt;40</v>
      </c>
      <c r="E223" s="22" t="s">
        <v>19</v>
      </c>
      <c r="F223" s="15" t="str">
        <f>VLOOKUP(E223,Providers!$A$2:$B$26,2,0)</f>
        <v>Emergency Department</v>
      </c>
      <c r="G223" s="15" t="s">
        <v>7</v>
      </c>
      <c r="H223" s="40" t="s">
        <v>5</v>
      </c>
      <c r="I223" s="54">
        <v>44425</v>
      </c>
      <c r="J223" s="40" t="s">
        <v>277</v>
      </c>
      <c r="K223" s="15" t="s">
        <v>474</v>
      </c>
      <c r="L223" s="115" t="s">
        <v>460</v>
      </c>
      <c r="M223" s="61">
        <f t="shared" si="33"/>
        <v>14</v>
      </c>
      <c r="N223" s="50" t="str">
        <f t="shared" si="27"/>
        <v xml:space="preserve">Hydromorphone </v>
      </c>
      <c r="O223" s="54">
        <v>44425</v>
      </c>
      <c r="P223" s="60">
        <v>0.83619212962962952</v>
      </c>
      <c r="Q223" s="32">
        <f t="shared" si="28"/>
        <v>44425.887118055558</v>
      </c>
      <c r="R223" s="33">
        <f t="shared" si="29"/>
        <v>44425.836192129631</v>
      </c>
      <c r="S223" s="30">
        <f t="shared" si="30"/>
        <v>5.0925925927003846E-2</v>
      </c>
      <c r="T223" s="119">
        <f t="shared" si="31"/>
        <v>5.0925925927003846E-2</v>
      </c>
      <c r="U223" s="38" t="str">
        <f t="shared" si="32"/>
        <v>0-3 HRS</v>
      </c>
      <c r="V223" s="40" t="s">
        <v>477</v>
      </c>
    </row>
    <row r="224" spans="1:26" ht="15.6" x14ac:dyDescent="0.3">
      <c r="A224" s="40">
        <v>1886878</v>
      </c>
      <c r="B224" s="40">
        <v>41454695</v>
      </c>
      <c r="C224" s="40">
        <v>28</v>
      </c>
      <c r="D224" s="68" t="str">
        <f t="shared" si="26"/>
        <v>&lt;40</v>
      </c>
      <c r="E224" s="22" t="s">
        <v>31</v>
      </c>
      <c r="F224" s="15" t="str">
        <f>VLOOKUP(E224,Providers!$A$2:$B$26,2,0)</f>
        <v>Surgery</v>
      </c>
      <c r="G224" s="15" t="s">
        <v>7</v>
      </c>
      <c r="H224" s="40" t="s">
        <v>5</v>
      </c>
      <c r="I224" s="54">
        <v>44352</v>
      </c>
      <c r="J224" s="40" t="s">
        <v>278</v>
      </c>
      <c r="K224" s="15" t="s">
        <v>466</v>
      </c>
      <c r="L224" s="115" t="s">
        <v>456</v>
      </c>
      <c r="M224" s="61">
        <f t="shared" si="33"/>
        <v>10</v>
      </c>
      <c r="N224" s="50" t="str">
        <f t="shared" si="27"/>
        <v xml:space="preserve">Methadone </v>
      </c>
      <c r="O224" s="54">
        <v>44352</v>
      </c>
      <c r="P224" s="60">
        <v>0.16113425925925925</v>
      </c>
      <c r="Q224" s="32">
        <f t="shared" si="28"/>
        <v>44352.298564814817</v>
      </c>
      <c r="R224" s="33">
        <f t="shared" si="29"/>
        <v>44352.161134259259</v>
      </c>
      <c r="S224" s="30">
        <f t="shared" si="30"/>
        <v>0.13743055555823958</v>
      </c>
      <c r="T224" s="119">
        <f t="shared" si="31"/>
        <v>0.13743055555823958</v>
      </c>
      <c r="U224" s="38" t="str">
        <f t="shared" si="32"/>
        <v>3-6 HRS</v>
      </c>
      <c r="V224" s="40" t="s">
        <v>478</v>
      </c>
    </row>
    <row r="225" spans="1:26" ht="15.6" x14ac:dyDescent="0.3">
      <c r="A225" s="40">
        <v>7850961</v>
      </c>
      <c r="B225" s="40">
        <v>46999059</v>
      </c>
      <c r="C225" s="40">
        <v>31</v>
      </c>
      <c r="D225" s="68" t="str">
        <f t="shared" si="26"/>
        <v>&lt;40</v>
      </c>
      <c r="E225" s="22" t="s">
        <v>21</v>
      </c>
      <c r="F225" s="15" t="str">
        <f>VLOOKUP(E225,Providers!$A$2:$B$26,2,0)</f>
        <v>Urology</v>
      </c>
      <c r="G225" s="15" t="s">
        <v>7</v>
      </c>
      <c r="H225" s="40" t="s">
        <v>5</v>
      </c>
      <c r="I225" s="54">
        <v>44468</v>
      </c>
      <c r="J225" s="40" t="s">
        <v>279</v>
      </c>
      <c r="K225" s="15" t="s">
        <v>463</v>
      </c>
      <c r="L225" s="115" t="s">
        <v>457</v>
      </c>
      <c r="M225" s="61">
        <f t="shared" si="33"/>
        <v>10</v>
      </c>
      <c r="N225" s="50" t="str">
        <f t="shared" si="27"/>
        <v xml:space="preserve">Methadone </v>
      </c>
      <c r="O225" s="54">
        <v>44467</v>
      </c>
      <c r="P225" s="60">
        <v>0.96564814814814814</v>
      </c>
      <c r="Q225" s="32">
        <f t="shared" si="28"/>
        <v>44468.046261574076</v>
      </c>
      <c r="R225" s="33">
        <f t="shared" si="29"/>
        <v>44467.965648148151</v>
      </c>
      <c r="S225" s="30">
        <f t="shared" si="30"/>
        <v>8.0613425925548654E-2</v>
      </c>
      <c r="T225" s="119">
        <f t="shared" si="31"/>
        <v>8.0613425925548654E-2</v>
      </c>
      <c r="U225" s="38" t="str">
        <f t="shared" si="32"/>
        <v>0-3 HRS</v>
      </c>
      <c r="V225" s="40" t="s">
        <v>477</v>
      </c>
    </row>
    <row r="226" spans="1:26" ht="15.6" x14ac:dyDescent="0.3">
      <c r="A226" s="40">
        <v>4531061</v>
      </c>
      <c r="B226" s="40">
        <v>41367438</v>
      </c>
      <c r="C226" s="40">
        <v>49</v>
      </c>
      <c r="D226" s="68" t="str">
        <f t="shared" si="26"/>
        <v>41-64</v>
      </c>
      <c r="E226" s="22" t="s">
        <v>19</v>
      </c>
      <c r="F226" s="15" t="str">
        <f>VLOOKUP(E226,Providers!$A$2:$B$26,2,0)</f>
        <v>Emergency Department</v>
      </c>
      <c r="G226" s="15" t="s">
        <v>7</v>
      </c>
      <c r="H226" s="40" t="s">
        <v>5</v>
      </c>
      <c r="I226" s="54">
        <v>44333</v>
      </c>
      <c r="J226" s="40" t="s">
        <v>280</v>
      </c>
      <c r="K226" s="15" t="s">
        <v>463</v>
      </c>
      <c r="L226" s="115" t="s">
        <v>456</v>
      </c>
      <c r="M226" s="61">
        <f t="shared" si="33"/>
        <v>10</v>
      </c>
      <c r="N226" s="50" t="str">
        <f t="shared" si="27"/>
        <v xml:space="preserve">Methadone </v>
      </c>
      <c r="O226" s="54">
        <v>44333</v>
      </c>
      <c r="P226" s="60">
        <v>0.23996527777777776</v>
      </c>
      <c r="Q226" s="32">
        <f t="shared" si="28"/>
        <v>44333.303900462961</v>
      </c>
      <c r="R226" s="33">
        <f t="shared" si="29"/>
        <v>44333.239965277775</v>
      </c>
      <c r="S226" s="30">
        <f t="shared" si="30"/>
        <v>6.3935185185982846E-2</v>
      </c>
      <c r="T226" s="119">
        <f t="shared" si="31"/>
        <v>6.3935185185982846E-2</v>
      </c>
      <c r="U226" s="38" t="str">
        <f t="shared" si="32"/>
        <v>0-3 HRS</v>
      </c>
      <c r="V226" s="40" t="s">
        <v>477</v>
      </c>
    </row>
    <row r="227" spans="1:26" ht="15.6" x14ac:dyDescent="0.3">
      <c r="A227" s="40">
        <v>1047084</v>
      </c>
      <c r="B227" s="40">
        <v>40655284</v>
      </c>
      <c r="C227" s="40">
        <v>83</v>
      </c>
      <c r="D227" s="68" t="str">
        <f t="shared" si="26"/>
        <v>65+</v>
      </c>
      <c r="E227" s="22" t="s">
        <v>21</v>
      </c>
      <c r="F227" s="15" t="str">
        <f>VLOOKUP(E227,Providers!$A$2:$B$26,2,0)</f>
        <v>Urology</v>
      </c>
      <c r="G227" s="15" t="s">
        <v>7</v>
      </c>
      <c r="H227" s="40" t="s">
        <v>5</v>
      </c>
      <c r="I227" s="54">
        <v>44407</v>
      </c>
      <c r="J227" s="40" t="s">
        <v>281</v>
      </c>
      <c r="K227" s="15" t="s">
        <v>470</v>
      </c>
      <c r="L227" s="115" t="s">
        <v>55</v>
      </c>
      <c r="M227" s="61">
        <f t="shared" si="33"/>
        <v>9</v>
      </c>
      <c r="N227" s="50" t="str">
        <f t="shared" si="27"/>
        <v xml:space="preserve">Morphine </v>
      </c>
      <c r="O227" s="54">
        <v>44407</v>
      </c>
      <c r="P227" s="60">
        <v>0.59759259259259256</v>
      </c>
      <c r="Q227" s="32">
        <f t="shared" si="28"/>
        <v>44407.722372685188</v>
      </c>
      <c r="R227" s="33">
        <f t="shared" si="29"/>
        <v>44407.597592592596</v>
      </c>
      <c r="S227" s="30">
        <f t="shared" si="30"/>
        <v>0.12478009259211831</v>
      </c>
      <c r="T227" s="119">
        <f t="shared" si="31"/>
        <v>0.12478009259211831</v>
      </c>
      <c r="U227" s="38" t="str">
        <f t="shared" si="32"/>
        <v>0-3 HRS</v>
      </c>
      <c r="V227" s="40" t="s">
        <v>477</v>
      </c>
    </row>
    <row r="228" spans="1:26" ht="31.2" x14ac:dyDescent="0.3">
      <c r="A228" s="40">
        <v>8283437</v>
      </c>
      <c r="B228" s="40">
        <v>44337707</v>
      </c>
      <c r="C228" s="40">
        <v>74</v>
      </c>
      <c r="D228" s="68" t="str">
        <f t="shared" si="26"/>
        <v>65+</v>
      </c>
      <c r="E228" s="22" t="s">
        <v>29</v>
      </c>
      <c r="F228" s="15" t="str">
        <f>VLOOKUP(E228,Providers!$A$2:$B$26,2,0)</f>
        <v>Emergency Department</v>
      </c>
      <c r="G228" s="15" t="s">
        <v>7</v>
      </c>
      <c r="H228" s="40" t="s">
        <v>5</v>
      </c>
      <c r="I228" s="54">
        <v>44494</v>
      </c>
      <c r="J228" s="40" t="s">
        <v>282</v>
      </c>
      <c r="K228" s="15" t="s">
        <v>46</v>
      </c>
      <c r="L228" s="115" t="s">
        <v>494</v>
      </c>
      <c r="M228" s="61">
        <f t="shared" si="33"/>
        <v>10</v>
      </c>
      <c r="N228" s="50" t="str">
        <f t="shared" si="27"/>
        <v xml:space="preserve">Oxycodone </v>
      </c>
      <c r="O228" s="54">
        <v>44494</v>
      </c>
      <c r="P228" s="60">
        <v>0.49594907407407401</v>
      </c>
      <c r="Q228" s="32">
        <f t="shared" si="28"/>
        <v>44494.896226851852</v>
      </c>
      <c r="R228" s="33">
        <f t="shared" si="29"/>
        <v>44494.495949074073</v>
      </c>
      <c r="S228" s="30">
        <f t="shared" si="30"/>
        <v>0.40027777777868323</v>
      </c>
      <c r="T228" s="119">
        <f t="shared" si="31"/>
        <v>0.40027777777868323</v>
      </c>
      <c r="U228" s="38" t="str">
        <f t="shared" si="32"/>
        <v>9-12 HRS</v>
      </c>
      <c r="V228" s="40" t="s">
        <v>477</v>
      </c>
    </row>
    <row r="229" spans="1:26" ht="15.6" x14ac:dyDescent="0.3">
      <c r="A229" s="40">
        <v>5913029</v>
      </c>
      <c r="B229" s="40">
        <v>44315353</v>
      </c>
      <c r="C229" s="40">
        <v>68</v>
      </c>
      <c r="D229" s="68" t="str">
        <f t="shared" si="26"/>
        <v>65+</v>
      </c>
      <c r="E229" s="22" t="s">
        <v>24</v>
      </c>
      <c r="F229" s="15" t="str">
        <f>VLOOKUP(E229,Providers!$A$2:$B$26,2,0)</f>
        <v>Emergency Department</v>
      </c>
      <c r="G229" s="15" t="s">
        <v>7</v>
      </c>
      <c r="H229" s="40" t="s">
        <v>5</v>
      </c>
      <c r="I229" s="54">
        <v>44375</v>
      </c>
      <c r="J229" s="40" t="s">
        <v>283</v>
      </c>
      <c r="K229" s="15" t="s">
        <v>466</v>
      </c>
      <c r="L229" s="115" t="s">
        <v>52</v>
      </c>
      <c r="M229" s="61">
        <f t="shared" si="33"/>
        <v>9</v>
      </c>
      <c r="N229" s="50" t="str">
        <f t="shared" si="27"/>
        <v xml:space="preserve">Fentanyl </v>
      </c>
      <c r="O229" s="54">
        <v>44375</v>
      </c>
      <c r="P229" s="60">
        <v>0.51556712962962969</v>
      </c>
      <c r="Q229" s="32">
        <f t="shared" si="28"/>
        <v>44375.541979166665</v>
      </c>
      <c r="R229" s="33">
        <f t="shared" si="29"/>
        <v>44375.515567129631</v>
      </c>
      <c r="S229" s="30">
        <f t="shared" si="30"/>
        <v>2.6412037033878732E-2</v>
      </c>
      <c r="T229" s="119">
        <f t="shared" si="31"/>
        <v>2.6412037033878732E-2</v>
      </c>
      <c r="U229" s="38" t="str">
        <f t="shared" si="32"/>
        <v>0-3 HRS</v>
      </c>
      <c r="V229" s="40" t="s">
        <v>478</v>
      </c>
    </row>
    <row r="230" spans="1:26" ht="15.6" x14ac:dyDescent="0.3">
      <c r="A230" s="40">
        <v>2673789</v>
      </c>
      <c r="B230" s="40">
        <v>41195028</v>
      </c>
      <c r="C230" s="40">
        <v>91</v>
      </c>
      <c r="D230" s="68" t="str">
        <f t="shared" si="26"/>
        <v>65+</v>
      </c>
      <c r="E230" s="22" t="s">
        <v>22</v>
      </c>
      <c r="F230" s="15" t="str">
        <f>VLOOKUP(E230,Providers!$A$2:$B$26,2,0)</f>
        <v>Surgery</v>
      </c>
      <c r="G230" s="15" t="s">
        <v>7</v>
      </c>
      <c r="H230" s="40" t="s">
        <v>5</v>
      </c>
      <c r="I230" s="54">
        <v>44418</v>
      </c>
      <c r="J230" s="40" t="s">
        <v>284</v>
      </c>
      <c r="K230" s="15" t="s">
        <v>466</v>
      </c>
      <c r="L230" s="115" t="s">
        <v>53</v>
      </c>
      <c r="M230" s="61">
        <f t="shared" si="33"/>
        <v>9</v>
      </c>
      <c r="N230" s="50" t="str">
        <f t="shared" si="27"/>
        <v xml:space="preserve">Morphine </v>
      </c>
      <c r="O230" s="54">
        <v>44418</v>
      </c>
      <c r="P230" s="60">
        <v>0.16864583333333344</v>
      </c>
      <c r="Q230" s="32">
        <f t="shared" si="28"/>
        <v>44418.653784722221</v>
      </c>
      <c r="R230" s="33">
        <f t="shared" si="29"/>
        <v>44418.168645833335</v>
      </c>
      <c r="S230" s="30">
        <f t="shared" si="30"/>
        <v>0.48513888888555812</v>
      </c>
      <c r="T230" s="119">
        <f t="shared" si="31"/>
        <v>0.48513888888555812</v>
      </c>
      <c r="U230" s="38" t="str">
        <f t="shared" si="32"/>
        <v>9-12 HRS</v>
      </c>
      <c r="V230" s="40" t="s">
        <v>478</v>
      </c>
    </row>
    <row r="231" spans="1:26" ht="15.6" x14ac:dyDescent="0.3">
      <c r="A231" s="40">
        <v>8458539</v>
      </c>
      <c r="B231" s="40">
        <v>41697255</v>
      </c>
      <c r="C231" s="40">
        <v>63</v>
      </c>
      <c r="D231" s="68" t="str">
        <f t="shared" si="26"/>
        <v>41-64</v>
      </c>
      <c r="E231" s="22" t="s">
        <v>31</v>
      </c>
      <c r="F231" s="15" t="str">
        <f>VLOOKUP(E231,Providers!$A$2:$B$26,2,0)</f>
        <v>Surgery</v>
      </c>
      <c r="G231" s="15" t="s">
        <v>7</v>
      </c>
      <c r="H231" s="40" t="s">
        <v>5</v>
      </c>
      <c r="I231" s="54">
        <v>44368</v>
      </c>
      <c r="J231" s="40" t="s">
        <v>285</v>
      </c>
      <c r="K231" s="15" t="s">
        <v>470</v>
      </c>
      <c r="L231" s="115" t="s">
        <v>52</v>
      </c>
      <c r="M231" s="61">
        <f t="shared" si="33"/>
        <v>9</v>
      </c>
      <c r="N231" s="50" t="str">
        <f t="shared" si="27"/>
        <v xml:space="preserve">Fentanyl </v>
      </c>
      <c r="O231" s="54">
        <v>44368</v>
      </c>
      <c r="P231" s="60">
        <v>0.49653935185185188</v>
      </c>
      <c r="Q231" s="32">
        <f t="shared" si="28"/>
        <v>44368.9221875</v>
      </c>
      <c r="R231" s="33">
        <f t="shared" si="29"/>
        <v>44368.496539351851</v>
      </c>
      <c r="S231" s="30">
        <f t="shared" si="30"/>
        <v>0.42564814814977581</v>
      </c>
      <c r="T231" s="119">
        <f t="shared" si="31"/>
        <v>0.42564814814977581</v>
      </c>
      <c r="U231" s="38" t="str">
        <f t="shared" si="32"/>
        <v>9-12 HRS</v>
      </c>
      <c r="V231" s="40" t="s">
        <v>477</v>
      </c>
    </row>
    <row r="232" spans="1:26" ht="15.6" x14ac:dyDescent="0.3">
      <c r="A232" s="40">
        <v>2401032</v>
      </c>
      <c r="B232" s="40">
        <v>48777671</v>
      </c>
      <c r="C232" s="40">
        <v>94</v>
      </c>
      <c r="D232" s="68" t="str">
        <f t="shared" si="26"/>
        <v>65+</v>
      </c>
      <c r="E232" s="22" t="s">
        <v>18</v>
      </c>
      <c r="F232" s="15" t="str">
        <f>VLOOKUP(E232,Providers!$A$2:$B$26,2,0)</f>
        <v>Surgery</v>
      </c>
      <c r="G232" s="15" t="s">
        <v>7</v>
      </c>
      <c r="H232" s="40" t="s">
        <v>5</v>
      </c>
      <c r="I232" s="54">
        <v>44509</v>
      </c>
      <c r="J232" s="40" t="s">
        <v>286</v>
      </c>
      <c r="K232" s="15" t="s">
        <v>471</v>
      </c>
      <c r="L232" s="115" t="s">
        <v>52</v>
      </c>
      <c r="M232" s="61">
        <f t="shared" si="33"/>
        <v>9</v>
      </c>
      <c r="N232" s="50" t="str">
        <f t="shared" si="27"/>
        <v xml:space="preserve">Fentanyl </v>
      </c>
      <c r="O232" s="54">
        <v>44509</v>
      </c>
      <c r="P232" s="60">
        <v>0.52030092592592592</v>
      </c>
      <c r="Q232" s="32">
        <f t="shared" si="28"/>
        <v>44509.998206018521</v>
      </c>
      <c r="R232" s="33">
        <f t="shared" si="29"/>
        <v>44509.520300925928</v>
      </c>
      <c r="S232" s="30">
        <f t="shared" si="30"/>
        <v>0.4779050925935735</v>
      </c>
      <c r="T232" s="119">
        <f t="shared" si="31"/>
        <v>0.4779050925935735</v>
      </c>
      <c r="U232" s="38" t="str">
        <f t="shared" si="32"/>
        <v>9-12 HRS</v>
      </c>
      <c r="V232" s="40" t="s">
        <v>477</v>
      </c>
    </row>
    <row r="233" spans="1:26" ht="15.6" x14ac:dyDescent="0.3">
      <c r="A233" s="40">
        <v>5232580</v>
      </c>
      <c r="B233" s="40">
        <v>45471688</v>
      </c>
      <c r="C233" s="40">
        <v>65</v>
      </c>
      <c r="D233" s="68" t="str">
        <f t="shared" si="26"/>
        <v>65+</v>
      </c>
      <c r="E233" s="22" t="s">
        <v>18</v>
      </c>
      <c r="F233" s="15" t="str">
        <f>VLOOKUP(E233,Providers!$A$2:$B$26,2,0)</f>
        <v>Surgery</v>
      </c>
      <c r="G233" s="15" t="s">
        <v>7</v>
      </c>
      <c r="H233" s="40" t="s">
        <v>5</v>
      </c>
      <c r="I233" s="54">
        <v>44522</v>
      </c>
      <c r="J233" s="40" t="s">
        <v>287</v>
      </c>
      <c r="K233" s="15" t="s">
        <v>471</v>
      </c>
      <c r="L233" s="115" t="s">
        <v>56</v>
      </c>
      <c r="M233" s="61">
        <f t="shared" si="33"/>
        <v>9</v>
      </c>
      <c r="N233" s="50" t="str">
        <f t="shared" si="27"/>
        <v xml:space="preserve">Fentanyl </v>
      </c>
      <c r="O233" s="54">
        <v>44522</v>
      </c>
      <c r="P233" s="60">
        <v>4.0509259259259259E-2</v>
      </c>
      <c r="Q233" s="32">
        <f t="shared" si="28"/>
        <v>44522.127291666664</v>
      </c>
      <c r="R233" s="33">
        <f t="shared" si="29"/>
        <v>44522.040509259263</v>
      </c>
      <c r="S233" s="30">
        <f t="shared" si="30"/>
        <v>8.6782407401187811E-2</v>
      </c>
      <c r="T233" s="119">
        <f t="shared" si="31"/>
        <v>8.6782407401187811E-2</v>
      </c>
      <c r="U233" s="38" t="str">
        <f t="shared" si="32"/>
        <v>0-3 HRS</v>
      </c>
      <c r="V233" s="40" t="s">
        <v>477</v>
      </c>
    </row>
    <row r="234" spans="1:26" ht="15.6" x14ac:dyDescent="0.3">
      <c r="A234" s="40">
        <v>2089975</v>
      </c>
      <c r="B234" s="40">
        <v>47899216</v>
      </c>
      <c r="C234" s="40">
        <v>88</v>
      </c>
      <c r="D234" s="68" t="str">
        <f t="shared" si="26"/>
        <v>65+</v>
      </c>
      <c r="E234" s="22" t="s">
        <v>51</v>
      </c>
      <c r="F234" s="15" t="str">
        <f>VLOOKUP(E234,Providers!$A$2:$B$26,2,0)</f>
        <v>Critical Care</v>
      </c>
      <c r="G234" s="15" t="s">
        <v>7</v>
      </c>
      <c r="H234" s="40" t="s">
        <v>5</v>
      </c>
      <c r="I234" s="54">
        <v>44402</v>
      </c>
      <c r="J234" s="40" t="s">
        <v>288</v>
      </c>
      <c r="K234" s="15" t="s">
        <v>471</v>
      </c>
      <c r="L234" s="115" t="s">
        <v>15</v>
      </c>
      <c r="M234" s="61">
        <f t="shared" si="33"/>
        <v>9</v>
      </c>
      <c r="N234" s="50" t="str">
        <f t="shared" si="27"/>
        <v xml:space="preserve">Fentanyl </v>
      </c>
      <c r="O234" s="54">
        <v>44402</v>
      </c>
      <c r="P234" s="60">
        <v>4.0046296296296191E-2</v>
      </c>
      <c r="Q234" s="32">
        <f t="shared" si="28"/>
        <v>44402.590370370373</v>
      </c>
      <c r="R234" s="33">
        <f t="shared" si="29"/>
        <v>44402.040046296293</v>
      </c>
      <c r="S234" s="30">
        <f t="shared" si="30"/>
        <v>0.55032407407998107</v>
      </c>
      <c r="T234" s="119">
        <f t="shared" si="31"/>
        <v>0.55032407407998107</v>
      </c>
      <c r="U234" s="38" t="str">
        <f t="shared" si="32"/>
        <v>12+ HRS</v>
      </c>
      <c r="V234" s="40" t="s">
        <v>477</v>
      </c>
    </row>
    <row r="235" spans="1:26" s="13" customFormat="1" ht="31.2" x14ac:dyDescent="0.3">
      <c r="A235" s="40">
        <v>6664956</v>
      </c>
      <c r="B235" s="40">
        <v>41125630</v>
      </c>
      <c r="C235" s="40">
        <v>98</v>
      </c>
      <c r="D235" s="68" t="str">
        <f t="shared" si="26"/>
        <v>65+</v>
      </c>
      <c r="E235" s="22" t="s">
        <v>22</v>
      </c>
      <c r="F235" s="15" t="str">
        <f>VLOOKUP(E235,Providers!$A$2:$B$26,2,0)</f>
        <v>Surgery</v>
      </c>
      <c r="G235" s="15" t="s">
        <v>7</v>
      </c>
      <c r="H235" s="40" t="s">
        <v>5</v>
      </c>
      <c r="I235" s="54">
        <v>44310</v>
      </c>
      <c r="J235" s="40" t="s">
        <v>289</v>
      </c>
      <c r="K235" s="15" t="s">
        <v>466</v>
      </c>
      <c r="L235" s="115" t="s">
        <v>462</v>
      </c>
      <c r="M235" s="61">
        <f t="shared" si="33"/>
        <v>3</v>
      </c>
      <c r="N235" s="50" t="str">
        <f t="shared" si="27"/>
        <v>No Prior</v>
      </c>
      <c r="O235" s="54"/>
      <c r="P235" s="60"/>
      <c r="Q235" s="32">
        <f t="shared" si="28"/>
        <v>44310.782025462962</v>
      </c>
      <c r="R235" s="33">
        <f t="shared" si="29"/>
        <v>0</v>
      </c>
      <c r="S235" s="30"/>
      <c r="T235" s="119">
        <f t="shared" si="31"/>
        <v>0</v>
      </c>
      <c r="U235" s="38" t="str">
        <f t="shared" si="32"/>
        <v/>
      </c>
      <c r="V235" s="40" t="s">
        <v>477</v>
      </c>
      <c r="X235" s="3"/>
      <c r="Y235" s="71"/>
      <c r="Z235" s="74"/>
    </row>
    <row r="236" spans="1:26" ht="15.6" x14ac:dyDescent="0.3">
      <c r="A236" s="40">
        <v>7257866</v>
      </c>
      <c r="B236" s="40">
        <v>46301626</v>
      </c>
      <c r="C236" s="40">
        <v>55</v>
      </c>
      <c r="D236" s="68" t="str">
        <f t="shared" si="26"/>
        <v>41-64</v>
      </c>
      <c r="E236" s="22" t="s">
        <v>51</v>
      </c>
      <c r="F236" s="15" t="str">
        <f>VLOOKUP(E236,Providers!$A$2:$B$26,2,0)</f>
        <v>Critical Care</v>
      </c>
      <c r="G236" s="15" t="s">
        <v>7</v>
      </c>
      <c r="H236" s="40" t="s">
        <v>5</v>
      </c>
      <c r="I236" s="54">
        <v>44413</v>
      </c>
      <c r="J236" s="40" t="s">
        <v>290</v>
      </c>
      <c r="K236" s="15" t="s">
        <v>46</v>
      </c>
      <c r="L236" s="115" t="s">
        <v>15</v>
      </c>
      <c r="M236" s="61">
        <f t="shared" si="33"/>
        <v>9</v>
      </c>
      <c r="N236" s="50" t="str">
        <f t="shared" si="27"/>
        <v xml:space="preserve">Fentanyl </v>
      </c>
      <c r="O236" s="54">
        <v>44413</v>
      </c>
      <c r="P236" s="60">
        <v>0.19064814814814818</v>
      </c>
      <c r="Q236" s="32">
        <f t="shared" si="28"/>
        <v>44413.609930555554</v>
      </c>
      <c r="R236" s="33">
        <f t="shared" si="29"/>
        <v>44413.190648148149</v>
      </c>
      <c r="S236" s="30">
        <f t="shared" si="30"/>
        <v>0.41928240740526235</v>
      </c>
      <c r="T236" s="119">
        <f t="shared" si="31"/>
        <v>0.41928240740526235</v>
      </c>
      <c r="U236" s="38" t="str">
        <f t="shared" si="32"/>
        <v>9-12 HRS</v>
      </c>
      <c r="V236" s="40" t="s">
        <v>477</v>
      </c>
    </row>
    <row r="237" spans="1:26" s="13" customFormat="1" ht="31.2" x14ac:dyDescent="0.3">
      <c r="A237" s="40">
        <v>1385604</v>
      </c>
      <c r="B237" s="40">
        <v>45733777</v>
      </c>
      <c r="C237" s="40">
        <v>74</v>
      </c>
      <c r="D237" s="68" t="str">
        <f t="shared" si="26"/>
        <v>65+</v>
      </c>
      <c r="E237" s="22" t="s">
        <v>25</v>
      </c>
      <c r="F237" s="15" t="str">
        <f>VLOOKUP(E237,Providers!$A$2:$B$26,2,0)</f>
        <v>Urology</v>
      </c>
      <c r="G237" s="15" t="s">
        <v>7</v>
      </c>
      <c r="H237" s="40" t="s">
        <v>5</v>
      </c>
      <c r="I237" s="54">
        <v>44554</v>
      </c>
      <c r="J237" s="40" t="s">
        <v>291</v>
      </c>
      <c r="K237" s="15" t="s">
        <v>463</v>
      </c>
      <c r="L237" s="115" t="s">
        <v>462</v>
      </c>
      <c r="M237" s="61">
        <f t="shared" si="33"/>
        <v>3</v>
      </c>
      <c r="N237" s="50" t="str">
        <f t="shared" si="27"/>
        <v>No Prior</v>
      </c>
      <c r="O237" s="54"/>
      <c r="P237" s="60"/>
      <c r="Q237" s="32">
        <f t="shared" si="28"/>
        <v>44554.914085648146</v>
      </c>
      <c r="R237" s="33">
        <f t="shared" si="29"/>
        <v>0</v>
      </c>
      <c r="S237" s="30"/>
      <c r="T237" s="119">
        <f t="shared" si="31"/>
        <v>0</v>
      </c>
      <c r="U237" s="38" t="str">
        <f t="shared" si="32"/>
        <v/>
      </c>
      <c r="V237" s="40" t="s">
        <v>477</v>
      </c>
      <c r="X237" s="3"/>
      <c r="Y237" s="71"/>
      <c r="Z237" s="74"/>
    </row>
    <row r="238" spans="1:26" ht="15.6" x14ac:dyDescent="0.3">
      <c r="A238" s="40">
        <v>4827327</v>
      </c>
      <c r="B238" s="40">
        <v>43295226</v>
      </c>
      <c r="C238" s="40">
        <v>84</v>
      </c>
      <c r="D238" s="68" t="str">
        <f t="shared" si="26"/>
        <v>65+</v>
      </c>
      <c r="E238" s="22" t="s">
        <v>50</v>
      </c>
      <c r="F238" s="15" t="str">
        <f>VLOOKUP(E238,Providers!$A$2:$B$26,2,0)</f>
        <v>Critical Care</v>
      </c>
      <c r="G238" s="15" t="s">
        <v>7</v>
      </c>
      <c r="H238" s="40" t="s">
        <v>5</v>
      </c>
      <c r="I238" s="54">
        <v>44509</v>
      </c>
      <c r="J238" s="40" t="s">
        <v>292</v>
      </c>
      <c r="K238" s="15" t="s">
        <v>464</v>
      </c>
      <c r="L238" s="115" t="s">
        <v>457</v>
      </c>
      <c r="M238" s="61">
        <f t="shared" si="33"/>
        <v>10</v>
      </c>
      <c r="N238" s="50" t="str">
        <f t="shared" si="27"/>
        <v xml:space="preserve">Methadone </v>
      </c>
      <c r="O238" s="54">
        <v>44509</v>
      </c>
      <c r="P238" s="60">
        <v>6.1458333333333337E-2</v>
      </c>
      <c r="Q238" s="32">
        <f t="shared" si="28"/>
        <v>44509.237407407411</v>
      </c>
      <c r="R238" s="33">
        <f t="shared" si="29"/>
        <v>44509.06145833333</v>
      </c>
      <c r="S238" s="30">
        <f t="shared" si="30"/>
        <v>0.17594907408056315</v>
      </c>
      <c r="T238" s="119">
        <f t="shared" si="31"/>
        <v>0.17594907408056315</v>
      </c>
      <c r="U238" s="38" t="str">
        <f t="shared" si="32"/>
        <v>3-6 HRS</v>
      </c>
      <c r="V238" s="40" t="s">
        <v>477</v>
      </c>
    </row>
    <row r="239" spans="1:26" ht="31.2" x14ac:dyDescent="0.3">
      <c r="A239" s="40">
        <v>4879788</v>
      </c>
      <c r="B239" s="40">
        <v>46540362</v>
      </c>
      <c r="C239" s="40">
        <v>86</v>
      </c>
      <c r="D239" s="68" t="str">
        <f t="shared" si="26"/>
        <v>65+</v>
      </c>
      <c r="E239" s="22" t="s">
        <v>29</v>
      </c>
      <c r="F239" s="15" t="str">
        <f>VLOOKUP(E239,Providers!$A$2:$B$26,2,0)</f>
        <v>Emergency Department</v>
      </c>
      <c r="G239" s="15" t="s">
        <v>7</v>
      </c>
      <c r="H239" s="40" t="s">
        <v>5</v>
      </c>
      <c r="I239" s="54">
        <v>44477</v>
      </c>
      <c r="J239" s="40" t="s">
        <v>293</v>
      </c>
      <c r="K239" s="15" t="s">
        <v>465</v>
      </c>
      <c r="L239" s="115" t="s">
        <v>459</v>
      </c>
      <c r="M239" s="61">
        <f t="shared" si="33"/>
        <v>12</v>
      </c>
      <c r="N239" s="50" t="str">
        <f t="shared" si="27"/>
        <v xml:space="preserve">Hydrocodone </v>
      </c>
      <c r="O239" s="54">
        <v>44251</v>
      </c>
      <c r="P239" s="60">
        <v>0.17987268518518518</v>
      </c>
      <c r="Q239" s="32">
        <f t="shared" si="28"/>
        <v>44477.122546296298</v>
      </c>
      <c r="R239" s="33">
        <f t="shared" si="29"/>
        <v>44251.179872685185</v>
      </c>
      <c r="S239" s="30"/>
      <c r="T239" s="119">
        <f t="shared" si="31"/>
        <v>0</v>
      </c>
      <c r="U239" s="38" t="str">
        <f t="shared" si="32"/>
        <v/>
      </c>
      <c r="V239" s="40" t="s">
        <v>477</v>
      </c>
    </row>
    <row r="240" spans="1:26" ht="15.6" x14ac:dyDescent="0.3">
      <c r="A240" s="40">
        <v>3717417</v>
      </c>
      <c r="B240" s="40">
        <v>43771120</v>
      </c>
      <c r="C240" s="40">
        <v>80</v>
      </c>
      <c r="D240" s="68" t="str">
        <f t="shared" si="26"/>
        <v>65+</v>
      </c>
      <c r="E240" s="22" t="s">
        <v>20</v>
      </c>
      <c r="F240" s="15" t="str">
        <f>VLOOKUP(E240,Providers!$A$2:$B$26,2,0)</f>
        <v>Cardiology</v>
      </c>
      <c r="G240" s="15" t="s">
        <v>7</v>
      </c>
      <c r="H240" s="40" t="s">
        <v>5</v>
      </c>
      <c r="I240" s="54">
        <v>44315</v>
      </c>
      <c r="J240" s="40" t="s">
        <v>294</v>
      </c>
      <c r="K240" s="15" t="s">
        <v>475</v>
      </c>
      <c r="L240" s="115" t="s">
        <v>15</v>
      </c>
      <c r="M240" s="61">
        <f t="shared" si="33"/>
        <v>9</v>
      </c>
      <c r="N240" s="50" t="str">
        <f t="shared" si="27"/>
        <v xml:space="preserve">Fentanyl </v>
      </c>
      <c r="O240" s="54">
        <v>44315</v>
      </c>
      <c r="P240" s="60">
        <v>0.32074074074074072</v>
      </c>
      <c r="Q240" s="32">
        <f t="shared" si="28"/>
        <v>44315.453877314816</v>
      </c>
      <c r="R240" s="33">
        <f t="shared" si="29"/>
        <v>44315.320740740739</v>
      </c>
      <c r="S240" s="30">
        <f t="shared" si="30"/>
        <v>0.13313657407707069</v>
      </c>
      <c r="T240" s="119">
        <f t="shared" si="31"/>
        <v>0.13313657407707069</v>
      </c>
      <c r="U240" s="38" t="str">
        <f t="shared" si="32"/>
        <v>3-6 HRS</v>
      </c>
      <c r="V240" s="40" t="s">
        <v>477</v>
      </c>
    </row>
    <row r="241" spans="1:26" ht="15.6" x14ac:dyDescent="0.3">
      <c r="A241" s="40">
        <v>5896855</v>
      </c>
      <c r="B241" s="40">
        <v>48617526</v>
      </c>
      <c r="C241" s="40">
        <v>95</v>
      </c>
      <c r="D241" s="68" t="str">
        <f t="shared" si="26"/>
        <v>65+</v>
      </c>
      <c r="E241" s="22" t="s">
        <v>22</v>
      </c>
      <c r="F241" s="15" t="str">
        <f>VLOOKUP(E241,Providers!$A$2:$B$26,2,0)</f>
        <v>Surgery</v>
      </c>
      <c r="G241" s="15" t="s">
        <v>7</v>
      </c>
      <c r="H241" s="40" t="s">
        <v>5</v>
      </c>
      <c r="I241" s="54">
        <v>44507</v>
      </c>
      <c r="J241" s="40" t="s">
        <v>295</v>
      </c>
      <c r="K241" s="15" t="s">
        <v>471</v>
      </c>
      <c r="L241" s="115" t="s">
        <v>456</v>
      </c>
      <c r="M241" s="61">
        <f t="shared" si="33"/>
        <v>10</v>
      </c>
      <c r="N241" s="50" t="str">
        <f t="shared" si="27"/>
        <v xml:space="preserve">Methadone </v>
      </c>
      <c r="O241" s="54">
        <v>44507</v>
      </c>
      <c r="P241" s="60">
        <v>0.76618055555555564</v>
      </c>
      <c r="Q241" s="32">
        <f t="shared" si="28"/>
        <v>44507.957592592589</v>
      </c>
      <c r="R241" s="33">
        <f t="shared" si="29"/>
        <v>44507.766180555554</v>
      </c>
      <c r="S241" s="30">
        <f t="shared" si="30"/>
        <v>0.19141203703475185</v>
      </c>
      <c r="T241" s="119">
        <f t="shared" si="31"/>
        <v>0.19141203703475185</v>
      </c>
      <c r="U241" s="38" t="str">
        <f t="shared" si="32"/>
        <v>3-6 HRS</v>
      </c>
      <c r="V241" s="40" t="s">
        <v>477</v>
      </c>
    </row>
    <row r="242" spans="1:26" ht="15.6" x14ac:dyDescent="0.3">
      <c r="A242" s="40">
        <v>5364739</v>
      </c>
      <c r="B242" s="40">
        <v>49947179</v>
      </c>
      <c r="C242" s="40">
        <v>25</v>
      </c>
      <c r="D242" s="68" t="str">
        <f t="shared" si="26"/>
        <v>&lt;40</v>
      </c>
      <c r="E242" s="24" t="s">
        <v>49</v>
      </c>
      <c r="F242" s="15" t="str">
        <f>VLOOKUP(E242,Providers!$A$2:$B$26,2,0)</f>
        <v>Critical Care</v>
      </c>
      <c r="G242" s="15" t="s">
        <v>7</v>
      </c>
      <c r="H242" s="40" t="s">
        <v>5</v>
      </c>
      <c r="I242" s="54">
        <v>44464</v>
      </c>
      <c r="J242" s="40" t="s">
        <v>296</v>
      </c>
      <c r="K242" s="15" t="s">
        <v>472</v>
      </c>
      <c r="L242" s="115" t="s">
        <v>56</v>
      </c>
      <c r="M242" s="61">
        <f t="shared" si="33"/>
        <v>9</v>
      </c>
      <c r="N242" s="50" t="str">
        <f t="shared" si="27"/>
        <v xml:space="preserve">Fentanyl </v>
      </c>
      <c r="O242" s="54">
        <v>44464</v>
      </c>
      <c r="P242" s="60">
        <v>9.3634259259259278E-2</v>
      </c>
      <c r="Q242" s="32">
        <f t="shared" si="28"/>
        <v>44464.364166666666</v>
      </c>
      <c r="R242" s="33">
        <f t="shared" si="29"/>
        <v>44464.093634259261</v>
      </c>
      <c r="S242" s="30">
        <f t="shared" si="30"/>
        <v>0.27053240740497131</v>
      </c>
      <c r="T242" s="119">
        <f t="shared" si="31"/>
        <v>0.27053240740497131</v>
      </c>
      <c r="U242" s="38" t="str">
        <f t="shared" si="32"/>
        <v>6-9 HRS</v>
      </c>
      <c r="V242" s="40" t="s">
        <v>477</v>
      </c>
    </row>
    <row r="243" spans="1:26" s="13" customFormat="1" ht="31.2" x14ac:dyDescent="0.3">
      <c r="A243" s="40">
        <v>5583095</v>
      </c>
      <c r="B243" s="40">
        <v>46200317</v>
      </c>
      <c r="C243" s="40">
        <v>18</v>
      </c>
      <c r="D243" s="68" t="str">
        <f t="shared" si="26"/>
        <v>&lt;40</v>
      </c>
      <c r="E243" s="22" t="s">
        <v>24</v>
      </c>
      <c r="F243" s="15" t="str">
        <f>VLOOKUP(E243,Providers!$A$2:$B$26,2,0)</f>
        <v>Emergency Department</v>
      </c>
      <c r="G243" s="15" t="s">
        <v>7</v>
      </c>
      <c r="H243" s="40" t="s">
        <v>5</v>
      </c>
      <c r="I243" s="54">
        <v>44531</v>
      </c>
      <c r="J243" s="40" t="s">
        <v>297</v>
      </c>
      <c r="K243" s="15" t="s">
        <v>468</v>
      </c>
      <c r="L243" s="115" t="s">
        <v>462</v>
      </c>
      <c r="M243" s="61">
        <f t="shared" si="33"/>
        <v>3</v>
      </c>
      <c r="N243" s="50" t="str">
        <f t="shared" si="27"/>
        <v>No Prior</v>
      </c>
      <c r="O243" s="54"/>
      <c r="P243" s="60"/>
      <c r="Q243" s="32">
        <f t="shared" si="28"/>
        <v>44531.686979166669</v>
      </c>
      <c r="R243" s="33">
        <f t="shared" si="29"/>
        <v>0</v>
      </c>
      <c r="S243" s="30"/>
      <c r="T243" s="119">
        <f t="shared" si="31"/>
        <v>0</v>
      </c>
      <c r="U243" s="38" t="str">
        <f t="shared" si="32"/>
        <v/>
      </c>
      <c r="V243" s="40" t="s">
        <v>477</v>
      </c>
      <c r="X243" s="3"/>
      <c r="Y243" s="71"/>
      <c r="Z243" s="74"/>
    </row>
    <row r="244" spans="1:26" ht="15.6" x14ac:dyDescent="0.3">
      <c r="A244" s="40">
        <v>7806328</v>
      </c>
      <c r="B244" s="40">
        <v>41244547</v>
      </c>
      <c r="C244" s="40">
        <v>69</v>
      </c>
      <c r="D244" s="68" t="str">
        <f t="shared" si="26"/>
        <v>65+</v>
      </c>
      <c r="E244" s="22" t="s">
        <v>29</v>
      </c>
      <c r="F244" s="15" t="str">
        <f>VLOOKUP(E244,Providers!$A$2:$B$26,2,0)</f>
        <v>Emergency Department</v>
      </c>
      <c r="G244" s="15" t="s">
        <v>7</v>
      </c>
      <c r="H244" s="40" t="s">
        <v>5</v>
      </c>
      <c r="I244" s="54">
        <v>44374</v>
      </c>
      <c r="J244" s="40" t="s">
        <v>298</v>
      </c>
      <c r="K244" s="15" t="s">
        <v>473</v>
      </c>
      <c r="L244" s="115" t="s">
        <v>15</v>
      </c>
      <c r="M244" s="61">
        <f t="shared" si="33"/>
        <v>9</v>
      </c>
      <c r="N244" s="50" t="str">
        <f t="shared" si="27"/>
        <v xml:space="preserve">Fentanyl </v>
      </c>
      <c r="O244" s="54">
        <v>44374</v>
      </c>
      <c r="P244" s="60">
        <v>0.56483796296296296</v>
      </c>
      <c r="Q244" s="32">
        <f t="shared" si="28"/>
        <v>44374.764641203707</v>
      </c>
      <c r="R244" s="33">
        <f t="shared" si="29"/>
        <v>44374.564837962964</v>
      </c>
      <c r="S244" s="30">
        <f t="shared" si="30"/>
        <v>0.19980324074276723</v>
      </c>
      <c r="T244" s="119">
        <f t="shared" si="31"/>
        <v>0.19980324074276723</v>
      </c>
      <c r="U244" s="38" t="str">
        <f t="shared" si="32"/>
        <v>3-6 HRS</v>
      </c>
      <c r="V244" s="40" t="s">
        <v>478</v>
      </c>
    </row>
    <row r="245" spans="1:26" ht="15.6" x14ac:dyDescent="0.3">
      <c r="A245" s="40">
        <v>4906220</v>
      </c>
      <c r="B245" s="40">
        <v>42447896</v>
      </c>
      <c r="C245" s="40">
        <v>40</v>
      </c>
      <c r="D245" s="68" t="str">
        <f t="shared" si="26"/>
        <v>&lt;40</v>
      </c>
      <c r="E245" s="22" t="s">
        <v>24</v>
      </c>
      <c r="F245" s="15" t="str">
        <f>VLOOKUP(E245,Providers!$A$2:$B$26,2,0)</f>
        <v>Emergency Department</v>
      </c>
      <c r="G245" s="15" t="s">
        <v>7</v>
      </c>
      <c r="H245" s="40" t="s">
        <v>5</v>
      </c>
      <c r="I245" s="54">
        <v>44251</v>
      </c>
      <c r="J245" s="40" t="s">
        <v>299</v>
      </c>
      <c r="K245" s="15" t="s">
        <v>470</v>
      </c>
      <c r="L245" s="115" t="s">
        <v>56</v>
      </c>
      <c r="M245" s="61">
        <f t="shared" si="33"/>
        <v>9</v>
      </c>
      <c r="N245" s="50" t="str">
        <f t="shared" si="27"/>
        <v xml:space="preserve">Fentanyl </v>
      </c>
      <c r="O245" s="54">
        <v>44251</v>
      </c>
      <c r="P245" s="60">
        <v>4.6296296296296293E-4</v>
      </c>
      <c r="Q245" s="32">
        <f t="shared" si="28"/>
        <v>44251.084652777776</v>
      </c>
      <c r="R245" s="33">
        <f t="shared" si="29"/>
        <v>44251.000462962962</v>
      </c>
      <c r="S245" s="30">
        <f t="shared" si="30"/>
        <v>8.4189814813726116E-2</v>
      </c>
      <c r="T245" s="119">
        <f t="shared" si="31"/>
        <v>8.4189814813726116E-2</v>
      </c>
      <c r="U245" s="38" t="str">
        <f t="shared" si="32"/>
        <v>0-3 HRS</v>
      </c>
      <c r="V245" s="40" t="s">
        <v>477</v>
      </c>
    </row>
    <row r="246" spans="1:26" ht="15.6" x14ac:dyDescent="0.3">
      <c r="A246" s="40">
        <v>2894712</v>
      </c>
      <c r="B246" s="40">
        <v>43552290</v>
      </c>
      <c r="C246" s="40">
        <v>86</v>
      </c>
      <c r="D246" s="68" t="str">
        <f t="shared" si="26"/>
        <v>65+</v>
      </c>
      <c r="E246" s="22" t="s">
        <v>51</v>
      </c>
      <c r="F246" s="15" t="str">
        <f>VLOOKUP(E246,Providers!$A$2:$B$26,2,0)</f>
        <v>Critical Care</v>
      </c>
      <c r="G246" s="15" t="s">
        <v>7</v>
      </c>
      <c r="H246" s="40" t="s">
        <v>5</v>
      </c>
      <c r="I246" s="54">
        <v>44381</v>
      </c>
      <c r="J246" s="40" t="s">
        <v>300</v>
      </c>
      <c r="K246" s="15" t="s">
        <v>46</v>
      </c>
      <c r="L246" s="115" t="s">
        <v>53</v>
      </c>
      <c r="M246" s="61">
        <f t="shared" si="33"/>
        <v>9</v>
      </c>
      <c r="N246" s="50" t="str">
        <f t="shared" si="27"/>
        <v xml:space="preserve">Morphine </v>
      </c>
      <c r="O246" s="54">
        <v>44381</v>
      </c>
      <c r="P246" s="60">
        <v>0.5060069444444445</v>
      </c>
      <c r="Q246" s="32">
        <f t="shared" si="28"/>
        <v>44381.71297453704</v>
      </c>
      <c r="R246" s="33">
        <f t="shared" si="29"/>
        <v>44381.506006944444</v>
      </c>
      <c r="S246" s="30">
        <f t="shared" si="30"/>
        <v>0.20696759259590181</v>
      </c>
      <c r="T246" s="119">
        <f t="shared" si="31"/>
        <v>0.20696759259590181</v>
      </c>
      <c r="U246" s="38" t="str">
        <f t="shared" si="32"/>
        <v>3-6 HRS</v>
      </c>
      <c r="V246" s="40" t="s">
        <v>477</v>
      </c>
    </row>
    <row r="247" spans="1:26" ht="31.2" x14ac:dyDescent="0.3">
      <c r="A247" s="40">
        <v>4291680</v>
      </c>
      <c r="B247" s="40">
        <v>43870883</v>
      </c>
      <c r="C247" s="40">
        <v>98</v>
      </c>
      <c r="D247" s="68" t="str">
        <f t="shared" si="26"/>
        <v>65+</v>
      </c>
      <c r="E247" s="22" t="s">
        <v>50</v>
      </c>
      <c r="F247" s="15" t="str">
        <f>VLOOKUP(E247,Providers!$A$2:$B$26,2,0)</f>
        <v>Critical Care</v>
      </c>
      <c r="G247" s="15" t="s">
        <v>7</v>
      </c>
      <c r="H247" s="40" t="s">
        <v>5</v>
      </c>
      <c r="I247" s="54">
        <v>44206</v>
      </c>
      <c r="J247" s="40" t="s">
        <v>301</v>
      </c>
      <c r="K247" s="15" t="s">
        <v>464</v>
      </c>
      <c r="L247" s="115" t="s">
        <v>459</v>
      </c>
      <c r="M247" s="61">
        <f t="shared" si="33"/>
        <v>12</v>
      </c>
      <c r="N247" s="50" t="str">
        <f t="shared" si="27"/>
        <v xml:space="preserve">Hydrocodone </v>
      </c>
      <c r="O247" s="54">
        <v>44245</v>
      </c>
      <c r="P247" s="60">
        <v>1.9178240740740742E-2</v>
      </c>
      <c r="Q247" s="32">
        <f t="shared" si="28"/>
        <v>44206.344456018516</v>
      </c>
      <c r="R247" s="33">
        <f t="shared" si="29"/>
        <v>44245.019178240742</v>
      </c>
      <c r="S247" s="30"/>
      <c r="T247" s="119">
        <f t="shared" si="31"/>
        <v>0</v>
      </c>
      <c r="U247" s="38" t="str">
        <f t="shared" si="32"/>
        <v/>
      </c>
      <c r="V247" s="40" t="s">
        <v>477</v>
      </c>
    </row>
    <row r="248" spans="1:26" s="13" customFormat="1" ht="31.2" x14ac:dyDescent="0.3">
      <c r="A248" s="40">
        <v>4451108</v>
      </c>
      <c r="B248" s="40">
        <v>49549090</v>
      </c>
      <c r="C248" s="40">
        <v>23</v>
      </c>
      <c r="D248" s="68" t="str">
        <f t="shared" si="26"/>
        <v>&lt;40</v>
      </c>
      <c r="E248" s="22" t="s">
        <v>50</v>
      </c>
      <c r="F248" s="15" t="str">
        <f>VLOOKUP(E248,Providers!$A$2:$B$26,2,0)</f>
        <v>Critical Care</v>
      </c>
      <c r="G248" s="15" t="s">
        <v>7</v>
      </c>
      <c r="H248" s="40" t="s">
        <v>5</v>
      </c>
      <c r="I248" s="54">
        <v>44284</v>
      </c>
      <c r="J248" s="40" t="s">
        <v>302</v>
      </c>
      <c r="K248" s="15" t="s">
        <v>473</v>
      </c>
      <c r="L248" s="115" t="s">
        <v>462</v>
      </c>
      <c r="M248" s="61">
        <f t="shared" si="33"/>
        <v>3</v>
      </c>
      <c r="N248" s="50" t="str">
        <f t="shared" si="27"/>
        <v>No Prior</v>
      </c>
      <c r="O248" s="54"/>
      <c r="P248" s="60"/>
      <c r="Q248" s="32">
        <f t="shared" si="28"/>
        <v>44284.431250000001</v>
      </c>
      <c r="R248" s="33">
        <f t="shared" si="29"/>
        <v>0</v>
      </c>
      <c r="S248" s="30"/>
      <c r="T248" s="119">
        <f t="shared" si="31"/>
        <v>0</v>
      </c>
      <c r="U248" s="38" t="str">
        <f t="shared" si="32"/>
        <v/>
      </c>
      <c r="V248" s="40" t="s">
        <v>477</v>
      </c>
      <c r="X248" s="3"/>
      <c r="Y248" s="71"/>
      <c r="Z248" s="74"/>
    </row>
    <row r="249" spans="1:26" ht="15.6" x14ac:dyDescent="0.3">
      <c r="A249" s="40">
        <v>4883419</v>
      </c>
      <c r="B249" s="40">
        <v>40555417</v>
      </c>
      <c r="C249" s="40">
        <v>44</v>
      </c>
      <c r="D249" s="68" t="str">
        <f t="shared" si="26"/>
        <v>41-64</v>
      </c>
      <c r="E249" s="22" t="s">
        <v>31</v>
      </c>
      <c r="F249" s="15" t="str">
        <f>VLOOKUP(E249,Providers!$A$2:$B$26,2,0)</f>
        <v>Surgery</v>
      </c>
      <c r="G249" s="15" t="s">
        <v>7</v>
      </c>
      <c r="H249" s="40" t="s">
        <v>5</v>
      </c>
      <c r="I249" s="54">
        <v>44204</v>
      </c>
      <c r="J249" s="40" t="s">
        <v>303</v>
      </c>
      <c r="K249" s="15" t="s">
        <v>473</v>
      </c>
      <c r="L249" s="115" t="s">
        <v>56</v>
      </c>
      <c r="M249" s="61">
        <f t="shared" si="33"/>
        <v>9</v>
      </c>
      <c r="N249" s="50" t="str">
        <f t="shared" si="27"/>
        <v xml:space="preserve">Fentanyl </v>
      </c>
      <c r="O249" s="54">
        <v>44204</v>
      </c>
      <c r="P249" s="60">
        <v>7.5104166666666639E-2</v>
      </c>
      <c r="Q249" s="32">
        <f t="shared" si="28"/>
        <v>44204.726504629631</v>
      </c>
      <c r="R249" s="33">
        <f t="shared" si="29"/>
        <v>44204.075104166666</v>
      </c>
      <c r="S249" s="30">
        <f t="shared" si="30"/>
        <v>0.65140046296437504</v>
      </c>
      <c r="T249" s="119">
        <f t="shared" si="31"/>
        <v>0.65140046296437504</v>
      </c>
      <c r="U249" s="38" t="str">
        <f t="shared" si="32"/>
        <v>12+ HRS</v>
      </c>
      <c r="V249" s="40" t="s">
        <v>477</v>
      </c>
    </row>
    <row r="250" spans="1:26" ht="15.6" x14ac:dyDescent="0.3">
      <c r="A250" s="40">
        <v>5165005</v>
      </c>
      <c r="B250" s="40">
        <v>43992566</v>
      </c>
      <c r="C250" s="40">
        <v>73</v>
      </c>
      <c r="D250" s="68" t="str">
        <f t="shared" si="26"/>
        <v>65+</v>
      </c>
      <c r="E250" s="22" t="s">
        <v>28</v>
      </c>
      <c r="F250" s="15" t="str">
        <f>VLOOKUP(E250,Providers!$A$2:$B$26,2,0)</f>
        <v>Cardiology</v>
      </c>
      <c r="G250" s="15" t="s">
        <v>7</v>
      </c>
      <c r="H250" s="40" t="s">
        <v>5</v>
      </c>
      <c r="I250" s="54">
        <v>44422</v>
      </c>
      <c r="J250" s="40" t="s">
        <v>304</v>
      </c>
      <c r="K250" s="15" t="s">
        <v>475</v>
      </c>
      <c r="L250" s="115" t="s">
        <v>461</v>
      </c>
      <c r="M250" s="61">
        <f t="shared" si="33"/>
        <v>14</v>
      </c>
      <c r="N250" s="50" t="str">
        <f t="shared" si="27"/>
        <v xml:space="preserve">Hydromorphone </v>
      </c>
      <c r="O250" s="54">
        <v>44422</v>
      </c>
      <c r="P250" s="60">
        <v>2.4398148148148169E-2</v>
      </c>
      <c r="Q250" s="32">
        <f t="shared" si="28"/>
        <v>44422.406053240738</v>
      </c>
      <c r="R250" s="33">
        <f t="shared" si="29"/>
        <v>44422.024398148147</v>
      </c>
      <c r="S250" s="30">
        <f t="shared" si="30"/>
        <v>0.38165509259124519</v>
      </c>
      <c r="T250" s="119">
        <f t="shared" si="31"/>
        <v>0.38165509259124519</v>
      </c>
      <c r="U250" s="38" t="str">
        <f t="shared" si="32"/>
        <v>9-12 HRS</v>
      </c>
      <c r="V250" s="40" t="s">
        <v>477</v>
      </c>
    </row>
    <row r="251" spans="1:26" ht="15.6" x14ac:dyDescent="0.3">
      <c r="A251" s="40">
        <v>3349013</v>
      </c>
      <c r="B251" s="40">
        <v>47812062</v>
      </c>
      <c r="C251" s="40">
        <v>81</v>
      </c>
      <c r="D251" s="68" t="str">
        <f t="shared" si="26"/>
        <v>65+</v>
      </c>
      <c r="E251" s="22" t="s">
        <v>19</v>
      </c>
      <c r="F251" s="15" t="str">
        <f>VLOOKUP(E251,Providers!$A$2:$B$26,2,0)</f>
        <v>Emergency Department</v>
      </c>
      <c r="G251" s="15" t="s">
        <v>7</v>
      </c>
      <c r="H251" s="40" t="s">
        <v>5</v>
      </c>
      <c r="I251" s="54">
        <v>44301</v>
      </c>
      <c r="J251" s="40" t="s">
        <v>305</v>
      </c>
      <c r="K251" s="15" t="s">
        <v>466</v>
      </c>
      <c r="L251" s="115" t="s">
        <v>457</v>
      </c>
      <c r="M251" s="61">
        <f t="shared" si="33"/>
        <v>10</v>
      </c>
      <c r="N251" s="50" t="str">
        <f t="shared" si="27"/>
        <v xml:space="preserve">Methadone </v>
      </c>
      <c r="O251" s="54">
        <v>44301</v>
      </c>
      <c r="P251" s="60">
        <v>7.3148148148148148E-3</v>
      </c>
      <c r="Q251" s="32">
        <f t="shared" si="28"/>
        <v>44301.058518518519</v>
      </c>
      <c r="R251" s="33">
        <f t="shared" si="29"/>
        <v>44301.007314814815</v>
      </c>
      <c r="S251" s="30">
        <f t="shared" si="30"/>
        <v>5.1203703704231884E-2</v>
      </c>
      <c r="T251" s="119">
        <f t="shared" si="31"/>
        <v>5.1203703704231884E-2</v>
      </c>
      <c r="U251" s="38" t="str">
        <f t="shared" si="32"/>
        <v>0-3 HRS</v>
      </c>
      <c r="V251" s="40" t="s">
        <v>477</v>
      </c>
    </row>
    <row r="252" spans="1:26" ht="31.2" x14ac:dyDescent="0.3">
      <c r="A252" s="40">
        <v>5487394</v>
      </c>
      <c r="B252" s="40">
        <v>41215209</v>
      </c>
      <c r="C252" s="40">
        <v>17</v>
      </c>
      <c r="D252" s="68" t="str">
        <f t="shared" si="26"/>
        <v>&lt;40</v>
      </c>
      <c r="E252" s="22" t="s">
        <v>24</v>
      </c>
      <c r="F252" s="15" t="str">
        <f>VLOOKUP(E252,Providers!$A$2:$B$26,2,0)</f>
        <v>Emergency Department</v>
      </c>
      <c r="G252" s="15" t="s">
        <v>7</v>
      </c>
      <c r="H252" s="40" t="s">
        <v>5</v>
      </c>
      <c r="I252" s="54">
        <v>44228</v>
      </c>
      <c r="J252" s="40" t="s">
        <v>306</v>
      </c>
      <c r="K252" s="15" t="s">
        <v>468</v>
      </c>
      <c r="L252" s="115" t="s">
        <v>16</v>
      </c>
      <c r="M252" s="61">
        <f t="shared" si="33"/>
        <v>10</v>
      </c>
      <c r="N252" s="50" t="str">
        <f t="shared" si="27"/>
        <v xml:space="preserve">OxyCODONE </v>
      </c>
      <c r="O252" s="54">
        <v>44228</v>
      </c>
      <c r="P252" s="60">
        <v>6.4293981481481355E-2</v>
      </c>
      <c r="Q252" s="32">
        <f t="shared" si="28"/>
        <v>44228.797800925924</v>
      </c>
      <c r="R252" s="33">
        <f t="shared" si="29"/>
        <v>44228.064293981479</v>
      </c>
      <c r="S252" s="30">
        <f t="shared" si="30"/>
        <v>0.73350694444525288</v>
      </c>
      <c r="T252" s="119">
        <f t="shared" si="31"/>
        <v>0.73350694444525288</v>
      </c>
      <c r="U252" s="38" t="str">
        <f t="shared" si="32"/>
        <v>12+ HRS</v>
      </c>
      <c r="V252" s="40" t="s">
        <v>477</v>
      </c>
    </row>
    <row r="253" spans="1:26" ht="15.6" x14ac:dyDescent="0.3">
      <c r="A253" s="40">
        <v>8014520</v>
      </c>
      <c r="B253" s="40">
        <v>42099760</v>
      </c>
      <c r="C253" s="40">
        <v>95</v>
      </c>
      <c r="D253" s="68" t="str">
        <f t="shared" si="26"/>
        <v>65+</v>
      </c>
      <c r="E253" s="22" t="s">
        <v>22</v>
      </c>
      <c r="F253" s="15" t="str">
        <f>VLOOKUP(E253,Providers!$A$2:$B$26,2,0)</f>
        <v>Surgery</v>
      </c>
      <c r="G253" s="15" t="s">
        <v>7</v>
      </c>
      <c r="H253" s="40" t="s">
        <v>5</v>
      </c>
      <c r="I253" s="54">
        <v>44197</v>
      </c>
      <c r="J253" s="40" t="s">
        <v>307</v>
      </c>
      <c r="K253" s="15" t="s">
        <v>471</v>
      </c>
      <c r="L253" s="115" t="s">
        <v>55</v>
      </c>
      <c r="M253" s="61">
        <f t="shared" si="33"/>
        <v>9</v>
      </c>
      <c r="N253" s="50" t="str">
        <f t="shared" si="27"/>
        <v xml:space="preserve">Morphine </v>
      </c>
      <c r="O253" s="54">
        <v>44197</v>
      </c>
      <c r="P253" s="60">
        <v>1.0937500000000001E-2</v>
      </c>
      <c r="Q253" s="32">
        <f t="shared" si="28"/>
        <v>44197.070196759261</v>
      </c>
      <c r="R253" s="33">
        <f t="shared" si="29"/>
        <v>44197.010937500003</v>
      </c>
      <c r="S253" s="30">
        <f t="shared" si="30"/>
        <v>5.9259259258396924E-2</v>
      </c>
      <c r="T253" s="119">
        <f t="shared" si="31"/>
        <v>5.9259259258396924E-2</v>
      </c>
      <c r="U253" s="38" t="str">
        <f t="shared" si="32"/>
        <v>0-3 HRS</v>
      </c>
      <c r="V253" s="40" t="s">
        <v>477</v>
      </c>
    </row>
    <row r="254" spans="1:26" s="13" customFormat="1" ht="31.2" x14ac:dyDescent="0.3">
      <c r="A254" s="40">
        <v>8870952</v>
      </c>
      <c r="B254" s="40">
        <v>40741782</v>
      </c>
      <c r="C254" s="40">
        <v>76</v>
      </c>
      <c r="D254" s="68" t="str">
        <f t="shared" si="26"/>
        <v>65+</v>
      </c>
      <c r="E254" s="22" t="s">
        <v>32</v>
      </c>
      <c r="F254" s="15" t="str">
        <f>VLOOKUP(E254,Providers!$A$2:$B$26,2,0)</f>
        <v>Urology</v>
      </c>
      <c r="G254" s="15" t="s">
        <v>7</v>
      </c>
      <c r="H254" s="40" t="s">
        <v>5</v>
      </c>
      <c r="I254" s="54">
        <v>44391</v>
      </c>
      <c r="J254" s="40" t="s">
        <v>308</v>
      </c>
      <c r="K254" s="15" t="s">
        <v>470</v>
      </c>
      <c r="L254" s="115" t="s">
        <v>462</v>
      </c>
      <c r="M254" s="61">
        <f t="shared" si="33"/>
        <v>3</v>
      </c>
      <c r="N254" s="50" t="str">
        <f t="shared" si="27"/>
        <v>No Prior</v>
      </c>
      <c r="O254" s="54"/>
      <c r="P254" s="60"/>
      <c r="Q254" s="32">
        <f t="shared" si="28"/>
        <v>44391.485636574071</v>
      </c>
      <c r="R254" s="33">
        <f t="shared" si="29"/>
        <v>0</v>
      </c>
      <c r="S254" s="30"/>
      <c r="T254" s="119">
        <f t="shared" si="31"/>
        <v>0</v>
      </c>
      <c r="U254" s="38" t="str">
        <f t="shared" si="32"/>
        <v/>
      </c>
      <c r="V254" s="40" t="s">
        <v>477</v>
      </c>
      <c r="X254" s="3"/>
      <c r="Y254" s="71"/>
      <c r="Z254" s="74"/>
    </row>
    <row r="255" spans="1:26" ht="15.6" x14ac:dyDescent="0.3">
      <c r="A255" s="40">
        <v>6615825</v>
      </c>
      <c r="B255" s="40">
        <v>40530993</v>
      </c>
      <c r="C255" s="40">
        <v>56</v>
      </c>
      <c r="D255" s="68" t="str">
        <f t="shared" si="26"/>
        <v>41-64</v>
      </c>
      <c r="E255" s="22" t="s">
        <v>28</v>
      </c>
      <c r="F255" s="15" t="str">
        <f>VLOOKUP(E255,Providers!$A$2:$B$26,2,0)</f>
        <v>Cardiology</v>
      </c>
      <c r="G255" s="15" t="s">
        <v>7</v>
      </c>
      <c r="H255" s="40" t="s">
        <v>5</v>
      </c>
      <c r="I255" s="54">
        <v>44543</v>
      </c>
      <c r="J255" s="40" t="s">
        <v>309</v>
      </c>
      <c r="K255" s="15" t="s">
        <v>472</v>
      </c>
      <c r="L255" s="115" t="s">
        <v>55</v>
      </c>
      <c r="M255" s="61">
        <f t="shared" si="33"/>
        <v>9</v>
      </c>
      <c r="N255" s="50" t="str">
        <f t="shared" si="27"/>
        <v xml:space="preserve">Morphine </v>
      </c>
      <c r="O255" s="54">
        <v>44543</v>
      </c>
      <c r="P255" s="60">
        <v>8.144675925925926E-2</v>
      </c>
      <c r="Q255" s="32">
        <f t="shared" si="28"/>
        <v>44543.650439814817</v>
      </c>
      <c r="R255" s="33">
        <f t="shared" si="29"/>
        <v>44543.081446759257</v>
      </c>
      <c r="S255" s="30">
        <f t="shared" si="30"/>
        <v>0.56899305555998581</v>
      </c>
      <c r="T255" s="119">
        <f t="shared" si="31"/>
        <v>0.56899305555998581</v>
      </c>
      <c r="U255" s="38" t="str">
        <f t="shared" si="32"/>
        <v>12+ HRS</v>
      </c>
      <c r="V255" s="40" t="s">
        <v>477</v>
      </c>
    </row>
    <row r="256" spans="1:26" ht="15.6" x14ac:dyDescent="0.3">
      <c r="A256" s="40">
        <v>7135079</v>
      </c>
      <c r="B256" s="40">
        <v>40662465</v>
      </c>
      <c r="C256" s="40">
        <v>60</v>
      </c>
      <c r="D256" s="68" t="str">
        <f t="shared" si="26"/>
        <v>41-64</v>
      </c>
      <c r="E256" s="22" t="s">
        <v>51</v>
      </c>
      <c r="F256" s="15" t="str">
        <f>VLOOKUP(E256,Providers!$A$2:$B$26,2,0)</f>
        <v>Critical Care</v>
      </c>
      <c r="G256" s="15" t="s">
        <v>7</v>
      </c>
      <c r="H256" s="40" t="s">
        <v>5</v>
      </c>
      <c r="I256" s="54">
        <v>44228</v>
      </c>
      <c r="J256" s="40" t="s">
        <v>310</v>
      </c>
      <c r="K256" s="15" t="s">
        <v>473</v>
      </c>
      <c r="L256" s="115" t="s">
        <v>53</v>
      </c>
      <c r="M256" s="61">
        <f t="shared" si="33"/>
        <v>9</v>
      </c>
      <c r="N256" s="50" t="str">
        <f t="shared" si="27"/>
        <v xml:space="preserve">Morphine </v>
      </c>
      <c r="O256" s="54">
        <v>44228</v>
      </c>
      <c r="P256" s="60">
        <v>0.39789351851851856</v>
      </c>
      <c r="Q256" s="32">
        <f t="shared" si="28"/>
        <v>44228.506203703706</v>
      </c>
      <c r="R256" s="33">
        <f t="shared" si="29"/>
        <v>44228.397893518515</v>
      </c>
      <c r="S256" s="30">
        <f t="shared" si="30"/>
        <v>0.1083101851909305</v>
      </c>
      <c r="T256" s="119">
        <f t="shared" si="31"/>
        <v>0.1083101851909305</v>
      </c>
      <c r="U256" s="38" t="str">
        <f t="shared" si="32"/>
        <v>0-3 HRS</v>
      </c>
      <c r="V256" s="40" t="s">
        <v>477</v>
      </c>
    </row>
    <row r="257" spans="1:26" s="13" customFormat="1" ht="31.2" x14ac:dyDescent="0.3">
      <c r="A257" s="40">
        <v>6885190</v>
      </c>
      <c r="B257" s="40">
        <v>41800747</v>
      </c>
      <c r="C257" s="40">
        <v>76</v>
      </c>
      <c r="D257" s="68" t="str">
        <f t="shared" si="26"/>
        <v>65+</v>
      </c>
      <c r="E257" s="22" t="s">
        <v>23</v>
      </c>
      <c r="F257" s="15" t="str">
        <f>VLOOKUP(E257,Providers!$A$2:$B$26,2,0)</f>
        <v>Oncology</v>
      </c>
      <c r="G257" s="15" t="s">
        <v>7</v>
      </c>
      <c r="H257" s="40" t="s">
        <v>5</v>
      </c>
      <c r="I257" s="54">
        <v>44542</v>
      </c>
      <c r="J257" s="40" t="s">
        <v>311</v>
      </c>
      <c r="K257" s="15" t="s">
        <v>464</v>
      </c>
      <c r="L257" s="115" t="s">
        <v>462</v>
      </c>
      <c r="M257" s="61">
        <f t="shared" si="33"/>
        <v>3</v>
      </c>
      <c r="N257" s="50" t="str">
        <f t="shared" si="27"/>
        <v>No Prior</v>
      </c>
      <c r="O257" s="54"/>
      <c r="P257" s="60"/>
      <c r="Q257" s="32">
        <f t="shared" si="28"/>
        <v>44542.753541666665</v>
      </c>
      <c r="R257" s="33">
        <f t="shared" si="29"/>
        <v>0</v>
      </c>
      <c r="S257" s="30"/>
      <c r="T257" s="119">
        <f t="shared" si="31"/>
        <v>0</v>
      </c>
      <c r="U257" s="38" t="str">
        <f t="shared" si="32"/>
        <v/>
      </c>
      <c r="V257" s="40" t="s">
        <v>477</v>
      </c>
      <c r="X257" s="3"/>
      <c r="Y257" s="71"/>
      <c r="Z257" s="74"/>
    </row>
    <row r="258" spans="1:26" s="13" customFormat="1" ht="31.2" x14ac:dyDescent="0.3">
      <c r="A258" s="40">
        <v>4686673</v>
      </c>
      <c r="B258" s="40">
        <v>48206439</v>
      </c>
      <c r="C258" s="40">
        <v>16</v>
      </c>
      <c r="D258" s="68" t="str">
        <f t="shared" si="26"/>
        <v>&lt;40</v>
      </c>
      <c r="E258" s="22" t="s">
        <v>29</v>
      </c>
      <c r="F258" s="15" t="str">
        <f>VLOOKUP(E258,Providers!$A$2:$B$26,2,0)</f>
        <v>Emergency Department</v>
      </c>
      <c r="G258" s="15" t="s">
        <v>7</v>
      </c>
      <c r="H258" s="40" t="s">
        <v>5</v>
      </c>
      <c r="I258" s="54">
        <v>44512</v>
      </c>
      <c r="J258" s="40" t="s">
        <v>312</v>
      </c>
      <c r="K258" s="15" t="s">
        <v>468</v>
      </c>
      <c r="L258" s="115" t="s">
        <v>462</v>
      </c>
      <c r="M258" s="61">
        <f t="shared" si="33"/>
        <v>3</v>
      </c>
      <c r="N258" s="50" t="str">
        <f t="shared" si="27"/>
        <v>No Prior</v>
      </c>
      <c r="O258" s="54"/>
      <c r="P258" s="60"/>
      <c r="Q258" s="32">
        <f t="shared" si="28"/>
        <v>44512.045787037037</v>
      </c>
      <c r="R258" s="33">
        <f t="shared" si="29"/>
        <v>0</v>
      </c>
      <c r="S258" s="30"/>
      <c r="T258" s="119">
        <f t="shared" si="31"/>
        <v>0</v>
      </c>
      <c r="U258" s="38" t="str">
        <f t="shared" si="32"/>
        <v/>
      </c>
      <c r="V258" s="40" t="s">
        <v>477</v>
      </c>
      <c r="X258" s="3"/>
      <c r="Y258" s="71"/>
      <c r="Z258" s="74"/>
    </row>
    <row r="259" spans="1:26" ht="31.2" x14ac:dyDescent="0.3">
      <c r="A259" s="40">
        <v>3314785</v>
      </c>
      <c r="B259" s="40">
        <v>42254413</v>
      </c>
      <c r="C259" s="40">
        <v>82</v>
      </c>
      <c r="D259" s="68" t="str">
        <f t="shared" si="26"/>
        <v>65+</v>
      </c>
      <c r="E259" s="22" t="s">
        <v>22</v>
      </c>
      <c r="F259" s="15" t="str">
        <f>VLOOKUP(E259,Providers!$A$2:$B$26,2,0)</f>
        <v>Surgery</v>
      </c>
      <c r="G259" s="15" t="s">
        <v>7</v>
      </c>
      <c r="H259" s="40" t="s">
        <v>5</v>
      </c>
      <c r="I259" s="54">
        <v>44251</v>
      </c>
      <c r="J259" s="40" t="s">
        <v>313</v>
      </c>
      <c r="K259" s="15" t="s">
        <v>474</v>
      </c>
      <c r="L259" s="115" t="s">
        <v>459</v>
      </c>
      <c r="M259" s="61">
        <f t="shared" si="33"/>
        <v>12</v>
      </c>
      <c r="N259" s="50" t="str">
        <f t="shared" si="27"/>
        <v xml:space="preserve">Hydrocodone </v>
      </c>
      <c r="O259" s="54">
        <v>44251</v>
      </c>
      <c r="P259" s="60">
        <v>0.56212962962962953</v>
      </c>
      <c r="Q259" s="32">
        <f t="shared" si="28"/>
        <v>44251.74627314815</v>
      </c>
      <c r="R259" s="33">
        <f t="shared" si="29"/>
        <v>44251.56212962963</v>
      </c>
      <c r="S259" s="30">
        <f t="shared" si="30"/>
        <v>0.18414351851970423</v>
      </c>
      <c r="T259" s="119">
        <f t="shared" si="31"/>
        <v>0.18414351851970423</v>
      </c>
      <c r="U259" s="38" t="str">
        <f t="shared" si="32"/>
        <v>3-6 HRS</v>
      </c>
      <c r="V259" s="40" t="s">
        <v>477</v>
      </c>
    </row>
    <row r="260" spans="1:26" ht="15.6" x14ac:dyDescent="0.3">
      <c r="A260" s="40">
        <v>6287246</v>
      </c>
      <c r="B260" s="40">
        <v>41422758</v>
      </c>
      <c r="C260" s="40">
        <v>55</v>
      </c>
      <c r="D260" s="68" t="str">
        <f t="shared" ref="D260:D323" si="34">IF(C260&lt;41,"&lt;40",IF(C260&lt;65,"41-64","65+"))</f>
        <v>41-64</v>
      </c>
      <c r="E260" s="22" t="s">
        <v>32</v>
      </c>
      <c r="F260" s="15" t="str">
        <f>VLOOKUP(E260,Providers!$A$2:$B$26,2,0)</f>
        <v>Urology</v>
      </c>
      <c r="G260" s="15" t="s">
        <v>7</v>
      </c>
      <c r="H260" s="40" t="s">
        <v>5</v>
      </c>
      <c r="I260" s="54">
        <v>44335</v>
      </c>
      <c r="J260" s="40" t="s">
        <v>314</v>
      </c>
      <c r="K260" s="15" t="s">
        <v>464</v>
      </c>
      <c r="L260" s="115" t="s">
        <v>457</v>
      </c>
      <c r="M260" s="61">
        <f t="shared" si="33"/>
        <v>10</v>
      </c>
      <c r="N260" s="50" t="str">
        <f t="shared" ref="N260:N323" si="35">IF(MID(L260,3,1)=" ","No Prior",MID(L260,1,M260))</f>
        <v xml:space="preserve">Methadone </v>
      </c>
      <c r="O260" s="54">
        <v>44335</v>
      </c>
      <c r="P260" s="60">
        <v>2.8472222222222232E-2</v>
      </c>
      <c r="Q260" s="32">
        <f t="shared" ref="Q260:Q323" si="36">(I260+J260)</f>
        <v>44335.820833333331</v>
      </c>
      <c r="R260" s="33">
        <f t="shared" ref="R260:R323" si="37">(O260+P260)</f>
        <v>44335.02847222222</v>
      </c>
      <c r="S260" s="30">
        <f t="shared" ref="S260:S323" si="38">Q260-R260</f>
        <v>0.79236111111094942</v>
      </c>
      <c r="T260" s="119">
        <f t="shared" ref="T260:T323" si="39">S260</f>
        <v>0.79236111111094942</v>
      </c>
      <c r="U260" s="38" t="str">
        <f t="shared" ref="U260:U323" si="40">IF(S260=0,"",IF(T260&lt;0.125,"0-3 HRS",IF(T260&lt;0.251,"3-6 HRS",IF(T260&lt;0.3751,"6-9 HRS",IF(T260&lt;0.51,"9-12 HRS","12+ HRS")))))</f>
        <v>12+ HRS</v>
      </c>
      <c r="V260" s="40" t="s">
        <v>477</v>
      </c>
    </row>
    <row r="261" spans="1:26" ht="15.6" x14ac:dyDescent="0.3">
      <c r="A261" s="40">
        <v>6426398</v>
      </c>
      <c r="B261" s="40">
        <v>41861181</v>
      </c>
      <c r="C261" s="40">
        <v>30</v>
      </c>
      <c r="D261" s="68" t="str">
        <f t="shared" si="34"/>
        <v>&lt;40</v>
      </c>
      <c r="E261" s="22" t="s">
        <v>37</v>
      </c>
      <c r="F261" s="15" t="str">
        <f>VLOOKUP(E261,Providers!$A$2:$B$26,2,0)</f>
        <v>Critical Care</v>
      </c>
      <c r="G261" s="15" t="s">
        <v>7</v>
      </c>
      <c r="H261" s="40" t="s">
        <v>5</v>
      </c>
      <c r="I261" s="54">
        <v>44275</v>
      </c>
      <c r="J261" s="40" t="s">
        <v>315</v>
      </c>
      <c r="K261" s="15" t="s">
        <v>465</v>
      </c>
      <c r="L261" s="115" t="s">
        <v>56</v>
      </c>
      <c r="M261" s="61">
        <f t="shared" ref="M261:M324" si="41">IF(MID(L261,3,1)=" ",3,IF(MID(L261,4,1)=" ",4,IF(MID(L261,5,1)=" ",5,IF(MID(L261,6,1)=" ",6,IF(MID(L261,7,1)=" ",7,IF(MID(L261,8,1)=" ",8,IF(MID(L261,9,1)=" ",9,IF(MID(L261,10,1)=" ",10,IF(MID(L261,11,1)=" ",11,IF(MID(L261,12,1)=" ",12,IF(MID(L261,13,1)=" ",13,IF(MID(L261,14,1)=" ",14,99))))))))))))</f>
        <v>9</v>
      </c>
      <c r="N261" s="50" t="str">
        <f t="shared" si="35"/>
        <v xml:space="preserve">Fentanyl </v>
      </c>
      <c r="O261" s="54">
        <v>44275</v>
      </c>
      <c r="P261" s="60">
        <v>0.5497685185185186</v>
      </c>
      <c r="Q261" s="32">
        <f t="shared" si="36"/>
        <v>44275.567557870374</v>
      </c>
      <c r="R261" s="33">
        <f t="shared" si="37"/>
        <v>44275.549768518518</v>
      </c>
      <c r="S261" s="30">
        <f t="shared" si="38"/>
        <v>1.7789351855753921E-2</v>
      </c>
      <c r="T261" s="119">
        <f t="shared" si="39"/>
        <v>1.7789351855753921E-2</v>
      </c>
      <c r="U261" s="38" t="str">
        <f t="shared" si="40"/>
        <v>0-3 HRS</v>
      </c>
      <c r="V261" s="40" t="s">
        <v>478</v>
      </c>
    </row>
    <row r="262" spans="1:26" ht="15.6" x14ac:dyDescent="0.3">
      <c r="A262" s="40">
        <v>7605416</v>
      </c>
      <c r="B262" s="40">
        <v>45319307</v>
      </c>
      <c r="C262" s="40">
        <v>24</v>
      </c>
      <c r="D262" s="68" t="str">
        <f t="shared" si="34"/>
        <v>&lt;40</v>
      </c>
      <c r="E262" s="22" t="s">
        <v>24</v>
      </c>
      <c r="F262" s="15" t="str">
        <f>VLOOKUP(E262,Providers!$A$2:$B$26,2,0)</f>
        <v>Emergency Department</v>
      </c>
      <c r="G262" s="15" t="s">
        <v>7</v>
      </c>
      <c r="H262" s="40" t="s">
        <v>5</v>
      </c>
      <c r="I262" s="54">
        <v>44315</v>
      </c>
      <c r="J262" s="40" t="s">
        <v>316</v>
      </c>
      <c r="K262" s="15" t="s">
        <v>470</v>
      </c>
      <c r="L262" s="115" t="s">
        <v>54</v>
      </c>
      <c r="M262" s="61">
        <f t="shared" si="41"/>
        <v>9</v>
      </c>
      <c r="N262" s="50" t="str">
        <f t="shared" si="35"/>
        <v xml:space="preserve">Morphine </v>
      </c>
      <c r="O262" s="54">
        <v>44315</v>
      </c>
      <c r="P262" s="60">
        <v>3.5474537037037068E-2</v>
      </c>
      <c r="Q262" s="32">
        <f t="shared" si="36"/>
        <v>44315.731550925928</v>
      </c>
      <c r="R262" s="33">
        <f t="shared" si="37"/>
        <v>44315.035474537035</v>
      </c>
      <c r="S262" s="30">
        <f t="shared" si="38"/>
        <v>0.69607638889283407</v>
      </c>
      <c r="T262" s="119">
        <f t="shared" si="39"/>
        <v>0.69607638889283407</v>
      </c>
      <c r="U262" s="38" t="str">
        <f t="shared" si="40"/>
        <v>12+ HRS</v>
      </c>
      <c r="V262" s="40" t="s">
        <v>477</v>
      </c>
    </row>
    <row r="263" spans="1:26" s="13" customFormat="1" ht="31.2" x14ac:dyDescent="0.3">
      <c r="A263" s="40">
        <v>3165645</v>
      </c>
      <c r="B263" s="40">
        <v>49116740</v>
      </c>
      <c r="C263" s="40">
        <v>16</v>
      </c>
      <c r="D263" s="68" t="str">
        <f t="shared" si="34"/>
        <v>&lt;40</v>
      </c>
      <c r="E263" s="22" t="s">
        <v>27</v>
      </c>
      <c r="F263" s="15" t="str">
        <f>VLOOKUP(E263,Providers!$A$2:$B$26,2,0)</f>
        <v>Surgery</v>
      </c>
      <c r="G263" s="15" t="s">
        <v>7</v>
      </c>
      <c r="H263" s="40" t="s">
        <v>5</v>
      </c>
      <c r="I263" s="54">
        <v>44527</v>
      </c>
      <c r="J263" s="40" t="s">
        <v>317</v>
      </c>
      <c r="K263" s="15" t="s">
        <v>468</v>
      </c>
      <c r="L263" s="115" t="s">
        <v>462</v>
      </c>
      <c r="M263" s="61">
        <f t="shared" si="41"/>
        <v>3</v>
      </c>
      <c r="N263" s="50" t="str">
        <f t="shared" si="35"/>
        <v>No Prior</v>
      </c>
      <c r="O263" s="54"/>
      <c r="P263" s="60"/>
      <c r="Q263" s="32">
        <f t="shared" si="36"/>
        <v>44527.189120370371</v>
      </c>
      <c r="R263" s="33">
        <f t="shared" si="37"/>
        <v>0</v>
      </c>
      <c r="S263" s="30"/>
      <c r="T263" s="119">
        <f t="shared" si="39"/>
        <v>0</v>
      </c>
      <c r="U263" s="38" t="str">
        <f t="shared" si="40"/>
        <v/>
      </c>
      <c r="V263" s="40" t="s">
        <v>477</v>
      </c>
      <c r="X263" s="3"/>
      <c r="Y263" s="71"/>
      <c r="Z263" s="74"/>
    </row>
    <row r="264" spans="1:26" ht="15.6" x14ac:dyDescent="0.3">
      <c r="A264" s="40">
        <v>3251925</v>
      </c>
      <c r="B264" s="40">
        <v>47050810</v>
      </c>
      <c r="C264" s="40">
        <v>96</v>
      </c>
      <c r="D264" s="68" t="str">
        <f t="shared" si="34"/>
        <v>65+</v>
      </c>
      <c r="E264" s="22" t="s">
        <v>28</v>
      </c>
      <c r="F264" s="15" t="str">
        <f>VLOOKUP(E264,Providers!$A$2:$B$26,2,0)</f>
        <v>Cardiology</v>
      </c>
      <c r="G264" s="15" t="s">
        <v>7</v>
      </c>
      <c r="H264" s="40" t="s">
        <v>5</v>
      </c>
      <c r="I264" s="54">
        <v>44368</v>
      </c>
      <c r="J264" s="40" t="s">
        <v>318</v>
      </c>
      <c r="K264" s="15" t="s">
        <v>471</v>
      </c>
      <c r="L264" s="115" t="s">
        <v>53</v>
      </c>
      <c r="M264" s="61">
        <f t="shared" si="41"/>
        <v>9</v>
      </c>
      <c r="N264" s="50" t="str">
        <f t="shared" si="35"/>
        <v xml:space="preserve">Morphine </v>
      </c>
      <c r="O264" s="54">
        <v>44368</v>
      </c>
      <c r="P264" s="60">
        <v>0.16865740740740742</v>
      </c>
      <c r="Q264" s="32">
        <f t="shared" si="36"/>
        <v>44368.210115740738</v>
      </c>
      <c r="R264" s="33">
        <f t="shared" si="37"/>
        <v>44368.168657407405</v>
      </c>
      <c r="S264" s="30">
        <f t="shared" si="38"/>
        <v>4.1458333333139308E-2</v>
      </c>
      <c r="T264" s="119">
        <f t="shared" si="39"/>
        <v>4.1458333333139308E-2</v>
      </c>
      <c r="U264" s="38" t="str">
        <f t="shared" si="40"/>
        <v>0-3 HRS</v>
      </c>
      <c r="V264" s="40" t="s">
        <v>477</v>
      </c>
    </row>
    <row r="265" spans="1:26" ht="15.6" x14ac:dyDescent="0.3">
      <c r="A265" s="40">
        <v>7800004</v>
      </c>
      <c r="B265" s="40">
        <v>43385975</v>
      </c>
      <c r="C265" s="40">
        <v>73</v>
      </c>
      <c r="D265" s="68" t="str">
        <f t="shared" si="34"/>
        <v>65+</v>
      </c>
      <c r="E265" s="22" t="s">
        <v>22</v>
      </c>
      <c r="F265" s="15" t="str">
        <f>VLOOKUP(E265,Providers!$A$2:$B$26,2,0)</f>
        <v>Surgery</v>
      </c>
      <c r="G265" s="15" t="s">
        <v>7</v>
      </c>
      <c r="H265" s="40" t="s">
        <v>5</v>
      </c>
      <c r="I265" s="54">
        <v>44328</v>
      </c>
      <c r="J265" s="40" t="s">
        <v>319</v>
      </c>
      <c r="K265" s="15" t="s">
        <v>472</v>
      </c>
      <c r="L265" s="115" t="s">
        <v>457</v>
      </c>
      <c r="M265" s="61">
        <f t="shared" si="41"/>
        <v>10</v>
      </c>
      <c r="N265" s="50" t="str">
        <f t="shared" si="35"/>
        <v xml:space="preserve">Methadone </v>
      </c>
      <c r="O265" s="54">
        <v>44327</v>
      </c>
      <c r="P265" s="60">
        <v>0.99481481481481471</v>
      </c>
      <c r="Q265" s="32">
        <f t="shared" si="36"/>
        <v>44328.114201388889</v>
      </c>
      <c r="R265" s="33">
        <f t="shared" si="37"/>
        <v>44327.994814814818</v>
      </c>
      <c r="S265" s="30">
        <f t="shared" si="38"/>
        <v>0.11938657407154096</v>
      </c>
      <c r="T265" s="119">
        <f t="shared" si="39"/>
        <v>0.11938657407154096</v>
      </c>
      <c r="U265" s="38" t="str">
        <f t="shared" si="40"/>
        <v>0-3 HRS</v>
      </c>
      <c r="V265" s="40" t="s">
        <v>478</v>
      </c>
    </row>
    <row r="266" spans="1:26" ht="15.6" x14ac:dyDescent="0.3">
      <c r="A266" s="40">
        <v>3344074</v>
      </c>
      <c r="B266" s="40">
        <v>40386293</v>
      </c>
      <c r="C266" s="40">
        <v>75</v>
      </c>
      <c r="D266" s="68" t="str">
        <f t="shared" si="34"/>
        <v>65+</v>
      </c>
      <c r="E266" s="22" t="s">
        <v>37</v>
      </c>
      <c r="F266" s="15" t="str">
        <f>VLOOKUP(E266,Providers!$A$2:$B$26,2,0)</f>
        <v>Critical Care</v>
      </c>
      <c r="G266" s="15" t="s">
        <v>7</v>
      </c>
      <c r="H266" s="40" t="s">
        <v>5</v>
      </c>
      <c r="I266" s="54">
        <v>44474</v>
      </c>
      <c r="J266" s="40" t="s">
        <v>320</v>
      </c>
      <c r="K266" s="15" t="s">
        <v>474</v>
      </c>
      <c r="L266" s="115" t="s">
        <v>53</v>
      </c>
      <c r="M266" s="61">
        <f t="shared" si="41"/>
        <v>9</v>
      </c>
      <c r="N266" s="50" t="str">
        <f t="shared" si="35"/>
        <v xml:space="preserve">Morphine </v>
      </c>
      <c r="O266" s="54">
        <v>44474</v>
      </c>
      <c r="P266" s="60">
        <v>4.4907407407406286E-3</v>
      </c>
      <c r="Q266" s="32">
        <f t="shared" si="36"/>
        <v>44474.982442129629</v>
      </c>
      <c r="R266" s="33">
        <f t="shared" si="37"/>
        <v>44474.004490740743</v>
      </c>
      <c r="S266" s="30">
        <f t="shared" si="38"/>
        <v>0.97795138888614019</v>
      </c>
      <c r="T266" s="119">
        <f t="shared" si="39"/>
        <v>0.97795138888614019</v>
      </c>
      <c r="U266" s="38" t="str">
        <f t="shared" si="40"/>
        <v>12+ HRS</v>
      </c>
      <c r="V266" s="40" t="s">
        <v>478</v>
      </c>
    </row>
    <row r="267" spans="1:26" ht="31.2" x14ac:dyDescent="0.3">
      <c r="A267" s="40">
        <v>6641819</v>
      </c>
      <c r="B267" s="40">
        <v>41312514</v>
      </c>
      <c r="C267" s="40">
        <v>42</v>
      </c>
      <c r="D267" s="68" t="str">
        <f t="shared" si="34"/>
        <v>41-64</v>
      </c>
      <c r="E267" s="22" t="s">
        <v>31</v>
      </c>
      <c r="F267" s="15" t="str">
        <f>VLOOKUP(E267,Providers!$A$2:$B$26,2,0)</f>
        <v>Surgery</v>
      </c>
      <c r="G267" s="15" t="s">
        <v>7</v>
      </c>
      <c r="H267" s="40" t="s">
        <v>5</v>
      </c>
      <c r="I267" s="54">
        <v>44555</v>
      </c>
      <c r="J267" s="40" t="s">
        <v>321</v>
      </c>
      <c r="K267" s="15" t="s">
        <v>46</v>
      </c>
      <c r="L267" s="115" t="s">
        <v>494</v>
      </c>
      <c r="M267" s="61">
        <f t="shared" si="41"/>
        <v>10</v>
      </c>
      <c r="N267" s="50" t="str">
        <f t="shared" si="35"/>
        <v xml:space="preserve">Oxycodone </v>
      </c>
      <c r="O267" s="54">
        <v>44487</v>
      </c>
      <c r="P267" s="60">
        <v>0.69862268518518522</v>
      </c>
      <c r="Q267" s="32">
        <f t="shared" si="36"/>
        <v>44555.105196759258</v>
      </c>
      <c r="R267" s="33">
        <f t="shared" si="37"/>
        <v>44487.698622685188</v>
      </c>
      <c r="S267" s="30">
        <f t="shared" si="38"/>
        <v>67.406574074069795</v>
      </c>
      <c r="T267" s="119">
        <f t="shared" si="39"/>
        <v>67.406574074069795</v>
      </c>
      <c r="U267" s="38" t="str">
        <f t="shared" si="40"/>
        <v>12+ HRS</v>
      </c>
      <c r="V267" s="40" t="s">
        <v>477</v>
      </c>
    </row>
    <row r="268" spans="1:26" ht="15.6" x14ac:dyDescent="0.3">
      <c r="A268" s="40">
        <v>4359662</v>
      </c>
      <c r="B268" s="40">
        <v>44490263</v>
      </c>
      <c r="C268" s="40">
        <v>30</v>
      </c>
      <c r="D268" s="68" t="str">
        <f t="shared" si="34"/>
        <v>&lt;40</v>
      </c>
      <c r="E268" s="22" t="s">
        <v>50</v>
      </c>
      <c r="F268" s="15" t="str">
        <f>VLOOKUP(E268,Providers!$A$2:$B$26,2,0)</f>
        <v>Critical Care</v>
      </c>
      <c r="G268" s="15" t="s">
        <v>7</v>
      </c>
      <c r="H268" s="40" t="s">
        <v>5</v>
      </c>
      <c r="I268" s="54">
        <v>44533</v>
      </c>
      <c r="J268" s="40" t="s">
        <v>322</v>
      </c>
      <c r="K268" s="15" t="s">
        <v>474</v>
      </c>
      <c r="L268" s="115" t="s">
        <v>56</v>
      </c>
      <c r="M268" s="61">
        <f t="shared" si="41"/>
        <v>9</v>
      </c>
      <c r="N268" s="50" t="str">
        <f t="shared" si="35"/>
        <v xml:space="preserve">Fentanyl </v>
      </c>
      <c r="O268" s="54">
        <v>44532</v>
      </c>
      <c r="P268" s="60">
        <v>0.96703703703703703</v>
      </c>
      <c r="Q268" s="32">
        <f t="shared" si="36"/>
        <v>44533.099907407406</v>
      </c>
      <c r="R268" s="33">
        <f t="shared" si="37"/>
        <v>44532.967037037037</v>
      </c>
      <c r="S268" s="30">
        <f t="shared" si="38"/>
        <v>0.13287037036934635</v>
      </c>
      <c r="T268" s="119">
        <f t="shared" si="39"/>
        <v>0.13287037036934635</v>
      </c>
      <c r="U268" s="38" t="str">
        <f t="shared" si="40"/>
        <v>3-6 HRS</v>
      </c>
      <c r="V268" s="40" t="s">
        <v>477</v>
      </c>
    </row>
    <row r="269" spans="1:26" ht="15.6" x14ac:dyDescent="0.3">
      <c r="A269" s="40">
        <v>7503682</v>
      </c>
      <c r="B269" s="40">
        <v>41116949</v>
      </c>
      <c r="C269" s="40">
        <v>59</v>
      </c>
      <c r="D269" s="68" t="str">
        <f t="shared" si="34"/>
        <v>41-64</v>
      </c>
      <c r="E269" s="22" t="s">
        <v>23</v>
      </c>
      <c r="F269" s="15" t="str">
        <f>VLOOKUP(E269,Providers!$A$2:$B$26,2,0)</f>
        <v>Oncology</v>
      </c>
      <c r="G269" s="15" t="s">
        <v>7</v>
      </c>
      <c r="H269" s="40" t="s">
        <v>5</v>
      </c>
      <c r="I269" s="54">
        <v>44545</v>
      </c>
      <c r="J269" s="40" t="s">
        <v>323</v>
      </c>
      <c r="K269" s="15" t="s">
        <v>475</v>
      </c>
      <c r="L269" s="115" t="s">
        <v>461</v>
      </c>
      <c r="M269" s="61">
        <f t="shared" si="41"/>
        <v>14</v>
      </c>
      <c r="N269" s="50" t="str">
        <f t="shared" si="35"/>
        <v xml:space="preserve">Hydromorphone </v>
      </c>
      <c r="O269" s="54">
        <v>44545</v>
      </c>
      <c r="P269" s="60">
        <v>0.13251157407407405</v>
      </c>
      <c r="Q269" s="32">
        <f t="shared" si="36"/>
        <v>44545.581736111111</v>
      </c>
      <c r="R269" s="33">
        <f t="shared" si="37"/>
        <v>44545.132511574076</v>
      </c>
      <c r="S269" s="30">
        <f t="shared" si="38"/>
        <v>0.44922453703475185</v>
      </c>
      <c r="T269" s="119">
        <f t="shared" si="39"/>
        <v>0.44922453703475185</v>
      </c>
      <c r="U269" s="38" t="str">
        <f t="shared" si="40"/>
        <v>9-12 HRS</v>
      </c>
      <c r="V269" s="40" t="s">
        <v>477</v>
      </c>
    </row>
    <row r="270" spans="1:26" ht="15.6" x14ac:dyDescent="0.3">
      <c r="A270" s="40">
        <v>2635049</v>
      </c>
      <c r="B270" s="40">
        <v>41498527</v>
      </c>
      <c r="C270" s="40">
        <v>43</v>
      </c>
      <c r="D270" s="68" t="str">
        <f t="shared" si="34"/>
        <v>41-64</v>
      </c>
      <c r="E270" s="22" t="s">
        <v>27</v>
      </c>
      <c r="F270" s="15" t="str">
        <f>VLOOKUP(E270,Providers!$A$2:$B$26,2,0)</f>
        <v>Surgery</v>
      </c>
      <c r="G270" s="15" t="s">
        <v>7</v>
      </c>
      <c r="H270" s="40" t="s">
        <v>5</v>
      </c>
      <c r="I270" s="54">
        <v>44557</v>
      </c>
      <c r="J270" s="40" t="s">
        <v>324</v>
      </c>
      <c r="K270" s="15" t="s">
        <v>474</v>
      </c>
      <c r="L270" s="115" t="s">
        <v>56</v>
      </c>
      <c r="M270" s="61">
        <f t="shared" si="41"/>
        <v>9</v>
      </c>
      <c r="N270" s="50" t="str">
        <f t="shared" si="35"/>
        <v xml:space="preserve">Fentanyl </v>
      </c>
      <c r="O270" s="54">
        <v>44557</v>
      </c>
      <c r="P270" s="60">
        <v>2.2847222222222224E-2</v>
      </c>
      <c r="Q270" s="32">
        <f t="shared" si="36"/>
        <v>44557.114837962959</v>
      </c>
      <c r="R270" s="33">
        <f t="shared" si="37"/>
        <v>44557.022847222222</v>
      </c>
      <c r="S270" s="30">
        <f t="shared" si="38"/>
        <v>9.1990740736946464E-2</v>
      </c>
      <c r="T270" s="119">
        <f t="shared" si="39"/>
        <v>9.1990740736946464E-2</v>
      </c>
      <c r="U270" s="38" t="str">
        <f t="shared" si="40"/>
        <v>0-3 HRS</v>
      </c>
      <c r="V270" s="40" t="s">
        <v>477</v>
      </c>
    </row>
    <row r="271" spans="1:26" ht="31.2" x14ac:dyDescent="0.3">
      <c r="A271" s="40">
        <v>7354055</v>
      </c>
      <c r="B271" s="40">
        <v>43037634</v>
      </c>
      <c r="C271" s="40">
        <v>85</v>
      </c>
      <c r="D271" s="68" t="str">
        <f t="shared" si="34"/>
        <v>65+</v>
      </c>
      <c r="E271" s="24" t="s">
        <v>49</v>
      </c>
      <c r="F271" s="15" t="str">
        <f>VLOOKUP(E271,Providers!$A$2:$B$26,2,0)</f>
        <v>Critical Care</v>
      </c>
      <c r="G271" s="15" t="s">
        <v>7</v>
      </c>
      <c r="H271" s="40" t="s">
        <v>5</v>
      </c>
      <c r="I271" s="54">
        <v>44531</v>
      </c>
      <c r="J271" s="40" t="s">
        <v>325</v>
      </c>
      <c r="K271" s="15" t="s">
        <v>466</v>
      </c>
      <c r="L271" s="115" t="s">
        <v>458</v>
      </c>
      <c r="M271" s="61">
        <f t="shared" si="41"/>
        <v>10</v>
      </c>
      <c r="N271" s="50" t="str">
        <f t="shared" si="35"/>
        <v xml:space="preserve">OxyCODONE </v>
      </c>
      <c r="O271" s="54">
        <v>44531</v>
      </c>
      <c r="P271" s="60">
        <v>0.24790509259259261</v>
      </c>
      <c r="Q271" s="32">
        <f t="shared" si="36"/>
        <v>44531.304548611108</v>
      </c>
      <c r="R271" s="33">
        <f t="shared" si="37"/>
        <v>44531.24790509259</v>
      </c>
      <c r="S271" s="30">
        <f t="shared" si="38"/>
        <v>5.6643518517375924E-2</v>
      </c>
      <c r="T271" s="119">
        <f t="shared" si="39"/>
        <v>5.6643518517375924E-2</v>
      </c>
      <c r="U271" s="38" t="str">
        <f t="shared" si="40"/>
        <v>0-3 HRS</v>
      </c>
      <c r="V271" s="40" t="s">
        <v>477</v>
      </c>
    </row>
    <row r="272" spans="1:26" s="13" customFormat="1" ht="31.2" x14ac:dyDescent="0.3">
      <c r="A272" s="40">
        <v>2891075</v>
      </c>
      <c r="B272" s="40">
        <v>44744371</v>
      </c>
      <c r="C272" s="40">
        <v>43</v>
      </c>
      <c r="D272" s="68" t="str">
        <f t="shared" si="34"/>
        <v>41-64</v>
      </c>
      <c r="E272" s="22" t="s">
        <v>51</v>
      </c>
      <c r="F272" s="15" t="str">
        <f>VLOOKUP(E272,Providers!$A$2:$B$26,2,0)</f>
        <v>Critical Care</v>
      </c>
      <c r="G272" s="15" t="s">
        <v>7</v>
      </c>
      <c r="H272" s="40" t="s">
        <v>5</v>
      </c>
      <c r="I272" s="54">
        <v>44209</v>
      </c>
      <c r="J272" s="40" t="s">
        <v>326</v>
      </c>
      <c r="K272" s="15" t="s">
        <v>463</v>
      </c>
      <c r="L272" s="115" t="s">
        <v>462</v>
      </c>
      <c r="M272" s="61">
        <f t="shared" si="41"/>
        <v>3</v>
      </c>
      <c r="N272" s="50" t="str">
        <f t="shared" si="35"/>
        <v>No Prior</v>
      </c>
      <c r="O272" s="54"/>
      <c r="P272" s="60"/>
      <c r="Q272" s="32">
        <f t="shared" si="36"/>
        <v>44209.224699074075</v>
      </c>
      <c r="R272" s="33">
        <f t="shared" si="37"/>
        <v>0</v>
      </c>
      <c r="S272" s="30"/>
      <c r="T272" s="119">
        <f t="shared" si="39"/>
        <v>0</v>
      </c>
      <c r="U272" s="38" t="str">
        <f t="shared" si="40"/>
        <v/>
      </c>
      <c r="V272" s="40" t="s">
        <v>477</v>
      </c>
      <c r="X272" s="3"/>
      <c r="Y272" s="71"/>
      <c r="Z272" s="74"/>
    </row>
    <row r="273" spans="1:26" ht="31.2" x14ac:dyDescent="0.3">
      <c r="A273" s="40">
        <v>5670810</v>
      </c>
      <c r="B273" s="40">
        <v>49346527</v>
      </c>
      <c r="C273" s="40">
        <v>30</v>
      </c>
      <c r="D273" s="68" t="str">
        <f t="shared" si="34"/>
        <v>&lt;40</v>
      </c>
      <c r="E273" s="22" t="s">
        <v>23</v>
      </c>
      <c r="F273" s="15" t="str">
        <f>VLOOKUP(E273,Providers!$A$2:$B$26,2,0)</f>
        <v>Oncology</v>
      </c>
      <c r="G273" s="15" t="s">
        <v>7</v>
      </c>
      <c r="H273" s="40" t="s">
        <v>5</v>
      </c>
      <c r="I273" s="54">
        <v>44480</v>
      </c>
      <c r="J273" s="40" t="s">
        <v>327</v>
      </c>
      <c r="K273" s="15" t="s">
        <v>475</v>
      </c>
      <c r="L273" s="115" t="s">
        <v>458</v>
      </c>
      <c r="M273" s="61">
        <f t="shared" si="41"/>
        <v>10</v>
      </c>
      <c r="N273" s="50" t="str">
        <f t="shared" si="35"/>
        <v xml:space="preserve">OxyCODONE </v>
      </c>
      <c r="O273" s="54">
        <v>44480</v>
      </c>
      <c r="P273" s="60">
        <v>0.33247685185185183</v>
      </c>
      <c r="Q273" s="32">
        <f t="shared" si="36"/>
        <v>44480.771585648145</v>
      </c>
      <c r="R273" s="33">
        <f t="shared" si="37"/>
        <v>44480.332476851851</v>
      </c>
      <c r="S273" s="30">
        <f t="shared" si="38"/>
        <v>0.43910879629402189</v>
      </c>
      <c r="T273" s="119">
        <f t="shared" si="39"/>
        <v>0.43910879629402189</v>
      </c>
      <c r="U273" s="38" t="str">
        <f t="shared" si="40"/>
        <v>9-12 HRS</v>
      </c>
      <c r="V273" s="40" t="s">
        <v>478</v>
      </c>
    </row>
    <row r="274" spans="1:26" ht="15.6" x14ac:dyDescent="0.3">
      <c r="A274" s="40">
        <v>2204067</v>
      </c>
      <c r="B274" s="40">
        <v>49631887</v>
      </c>
      <c r="C274" s="40">
        <v>33</v>
      </c>
      <c r="D274" s="68" t="str">
        <f t="shared" si="34"/>
        <v>&lt;40</v>
      </c>
      <c r="E274" s="22" t="s">
        <v>51</v>
      </c>
      <c r="F274" s="15" t="str">
        <f>VLOOKUP(E274,Providers!$A$2:$B$26,2,0)</f>
        <v>Critical Care</v>
      </c>
      <c r="G274" s="15" t="s">
        <v>7</v>
      </c>
      <c r="H274" s="40" t="s">
        <v>5</v>
      </c>
      <c r="I274" s="54">
        <v>44281</v>
      </c>
      <c r="J274" s="40" t="s">
        <v>328</v>
      </c>
      <c r="K274" s="15" t="s">
        <v>473</v>
      </c>
      <c r="L274" s="115" t="s">
        <v>461</v>
      </c>
      <c r="M274" s="61">
        <f t="shared" si="41"/>
        <v>14</v>
      </c>
      <c r="N274" s="50" t="str">
        <f t="shared" si="35"/>
        <v xml:space="preserve">Hydromorphone </v>
      </c>
      <c r="O274" s="54">
        <v>44281</v>
      </c>
      <c r="P274" s="60">
        <v>0.2096759259259259</v>
      </c>
      <c r="Q274" s="32">
        <f t="shared" si="36"/>
        <v>44281.264768518522</v>
      </c>
      <c r="R274" s="33">
        <f t="shared" si="37"/>
        <v>44281.209675925929</v>
      </c>
      <c r="S274" s="30">
        <f t="shared" si="38"/>
        <v>5.5092592592700385E-2</v>
      </c>
      <c r="T274" s="119">
        <f t="shared" si="39"/>
        <v>5.5092592592700385E-2</v>
      </c>
      <c r="U274" s="38" t="str">
        <f t="shared" si="40"/>
        <v>0-3 HRS</v>
      </c>
      <c r="V274" s="40" t="s">
        <v>478</v>
      </c>
    </row>
    <row r="275" spans="1:26" ht="15.6" x14ac:dyDescent="0.3">
      <c r="A275" s="40">
        <v>6570967</v>
      </c>
      <c r="B275" s="40">
        <v>42827234</v>
      </c>
      <c r="C275" s="40">
        <v>77</v>
      </c>
      <c r="D275" s="68" t="str">
        <f t="shared" si="34"/>
        <v>65+</v>
      </c>
      <c r="E275" s="22" t="s">
        <v>19</v>
      </c>
      <c r="F275" s="15" t="str">
        <f>VLOOKUP(E275,Providers!$A$2:$B$26,2,0)</f>
        <v>Emergency Department</v>
      </c>
      <c r="G275" s="15" t="s">
        <v>7</v>
      </c>
      <c r="H275" s="40" t="s">
        <v>5</v>
      </c>
      <c r="I275" s="54">
        <v>44218</v>
      </c>
      <c r="J275" s="40" t="s">
        <v>329</v>
      </c>
      <c r="K275" s="15" t="s">
        <v>465</v>
      </c>
      <c r="L275" s="115" t="s">
        <v>15</v>
      </c>
      <c r="M275" s="61">
        <f t="shared" si="41"/>
        <v>9</v>
      </c>
      <c r="N275" s="50" t="str">
        <f t="shared" si="35"/>
        <v xml:space="preserve">Fentanyl </v>
      </c>
      <c r="O275" s="54">
        <v>44218</v>
      </c>
      <c r="P275" s="60">
        <v>0.54762731481481475</v>
      </c>
      <c r="Q275" s="32">
        <f t="shared" si="36"/>
        <v>44218.988425925927</v>
      </c>
      <c r="R275" s="33">
        <f t="shared" si="37"/>
        <v>44218.547627314816</v>
      </c>
      <c r="S275" s="30">
        <f t="shared" si="38"/>
        <v>0.44079861111094942</v>
      </c>
      <c r="T275" s="119">
        <f t="shared" si="39"/>
        <v>0.44079861111094942</v>
      </c>
      <c r="U275" s="38" t="str">
        <f t="shared" si="40"/>
        <v>9-12 HRS</v>
      </c>
      <c r="V275" s="40" t="s">
        <v>478</v>
      </c>
    </row>
    <row r="276" spans="1:26" ht="15.6" x14ac:dyDescent="0.3">
      <c r="A276" s="40">
        <v>5888472</v>
      </c>
      <c r="B276" s="40">
        <v>40650633</v>
      </c>
      <c r="C276" s="40">
        <v>77</v>
      </c>
      <c r="D276" s="68" t="str">
        <f t="shared" si="34"/>
        <v>65+</v>
      </c>
      <c r="E276" s="22" t="s">
        <v>18</v>
      </c>
      <c r="F276" s="15" t="str">
        <f>VLOOKUP(E276,Providers!$A$2:$B$26,2,0)</f>
        <v>Surgery</v>
      </c>
      <c r="G276" s="15" t="s">
        <v>7</v>
      </c>
      <c r="H276" s="40" t="s">
        <v>5</v>
      </c>
      <c r="I276" s="54">
        <v>44313</v>
      </c>
      <c r="J276" s="40" t="s">
        <v>330</v>
      </c>
      <c r="K276" s="15" t="s">
        <v>472</v>
      </c>
      <c r="L276" s="115" t="s">
        <v>55</v>
      </c>
      <c r="M276" s="61">
        <f t="shared" si="41"/>
        <v>9</v>
      </c>
      <c r="N276" s="50" t="str">
        <f t="shared" si="35"/>
        <v xml:space="preserve">Morphine </v>
      </c>
      <c r="O276" s="54">
        <v>44313</v>
      </c>
      <c r="P276" s="60">
        <v>0.51894675925925926</v>
      </c>
      <c r="Q276" s="32">
        <f t="shared" si="36"/>
        <v>44313.979803240742</v>
      </c>
      <c r="R276" s="33">
        <f t="shared" si="37"/>
        <v>44313.518946759257</v>
      </c>
      <c r="S276" s="30">
        <f t="shared" si="38"/>
        <v>0.46085648148437031</v>
      </c>
      <c r="T276" s="119">
        <f t="shared" si="39"/>
        <v>0.46085648148437031</v>
      </c>
      <c r="U276" s="38" t="str">
        <f t="shared" si="40"/>
        <v>9-12 HRS</v>
      </c>
      <c r="V276" s="40" t="s">
        <v>477</v>
      </c>
    </row>
    <row r="277" spans="1:26" ht="15.6" x14ac:dyDescent="0.3">
      <c r="A277" s="40">
        <v>1249248</v>
      </c>
      <c r="B277" s="40">
        <v>47942623</v>
      </c>
      <c r="C277" s="40">
        <v>81</v>
      </c>
      <c r="D277" s="68" t="str">
        <f t="shared" si="34"/>
        <v>65+</v>
      </c>
      <c r="E277" s="22" t="s">
        <v>27</v>
      </c>
      <c r="F277" s="15" t="str">
        <f>VLOOKUP(E277,Providers!$A$2:$B$26,2,0)</f>
        <v>Surgery</v>
      </c>
      <c r="G277" s="15" t="s">
        <v>7</v>
      </c>
      <c r="H277" s="40" t="s">
        <v>5</v>
      </c>
      <c r="I277" s="54">
        <v>44318</v>
      </c>
      <c r="J277" s="40" t="s">
        <v>331</v>
      </c>
      <c r="K277" s="15" t="s">
        <v>467</v>
      </c>
      <c r="L277" s="115" t="s">
        <v>55</v>
      </c>
      <c r="M277" s="61">
        <f t="shared" si="41"/>
        <v>9</v>
      </c>
      <c r="N277" s="50" t="str">
        <f t="shared" si="35"/>
        <v xml:space="preserve">Morphine </v>
      </c>
      <c r="O277" s="54">
        <v>44318</v>
      </c>
      <c r="P277" s="60">
        <v>0.46609953703703705</v>
      </c>
      <c r="Q277" s="32">
        <f t="shared" si="36"/>
        <v>44318.562256944446</v>
      </c>
      <c r="R277" s="33">
        <f t="shared" si="37"/>
        <v>44318.466099537036</v>
      </c>
      <c r="S277" s="30">
        <f t="shared" si="38"/>
        <v>9.615740740991896E-2</v>
      </c>
      <c r="T277" s="119">
        <f t="shared" si="39"/>
        <v>9.615740740991896E-2</v>
      </c>
      <c r="U277" s="38" t="str">
        <f t="shared" si="40"/>
        <v>0-3 HRS</v>
      </c>
      <c r="V277" s="40" t="s">
        <v>477</v>
      </c>
    </row>
    <row r="278" spans="1:26" ht="15.6" x14ac:dyDescent="0.3">
      <c r="A278" s="40">
        <v>6194362</v>
      </c>
      <c r="B278" s="40">
        <v>43071927</v>
      </c>
      <c r="C278" s="40">
        <v>65</v>
      </c>
      <c r="D278" s="68" t="str">
        <f t="shared" si="34"/>
        <v>65+</v>
      </c>
      <c r="E278" s="22" t="s">
        <v>22</v>
      </c>
      <c r="F278" s="15" t="str">
        <f>VLOOKUP(E278,Providers!$A$2:$B$26,2,0)</f>
        <v>Surgery</v>
      </c>
      <c r="G278" s="15" t="s">
        <v>7</v>
      </c>
      <c r="H278" s="40" t="s">
        <v>5</v>
      </c>
      <c r="I278" s="54">
        <v>44264</v>
      </c>
      <c r="J278" s="40" t="s">
        <v>332</v>
      </c>
      <c r="K278" s="15" t="s">
        <v>475</v>
      </c>
      <c r="L278" s="115" t="s">
        <v>55</v>
      </c>
      <c r="M278" s="61">
        <f t="shared" si="41"/>
        <v>9</v>
      </c>
      <c r="N278" s="50" t="str">
        <f t="shared" si="35"/>
        <v xml:space="preserve">Morphine </v>
      </c>
      <c r="O278" s="54">
        <v>44264</v>
      </c>
      <c r="P278" s="60">
        <v>0.47670138888888891</v>
      </c>
      <c r="Q278" s="32">
        <f t="shared" si="36"/>
        <v>44264.573784722219</v>
      </c>
      <c r="R278" s="33">
        <f t="shared" si="37"/>
        <v>44264.476701388892</v>
      </c>
      <c r="S278" s="30">
        <f t="shared" si="38"/>
        <v>9.7083333326736465E-2</v>
      </c>
      <c r="T278" s="119">
        <f t="shared" si="39"/>
        <v>9.7083333326736465E-2</v>
      </c>
      <c r="U278" s="38" t="str">
        <f t="shared" si="40"/>
        <v>0-3 HRS</v>
      </c>
      <c r="V278" s="40" t="s">
        <v>477</v>
      </c>
    </row>
    <row r="279" spans="1:26" ht="31.2" x14ac:dyDescent="0.3">
      <c r="A279" s="40">
        <v>5798733</v>
      </c>
      <c r="B279" s="40">
        <v>45097086</v>
      </c>
      <c r="C279" s="40">
        <v>84</v>
      </c>
      <c r="D279" s="68" t="str">
        <f t="shared" si="34"/>
        <v>65+</v>
      </c>
      <c r="E279" s="22" t="s">
        <v>26</v>
      </c>
      <c r="F279" s="15" t="str">
        <f>VLOOKUP(E279,Providers!$A$2:$B$26,2,0)</f>
        <v>Cardiology</v>
      </c>
      <c r="G279" s="15" t="s">
        <v>7</v>
      </c>
      <c r="H279" s="40" t="s">
        <v>5</v>
      </c>
      <c r="I279" s="54">
        <v>44459</v>
      </c>
      <c r="J279" s="40" t="s">
        <v>333</v>
      </c>
      <c r="K279" s="15" t="s">
        <v>472</v>
      </c>
      <c r="L279" s="115" t="s">
        <v>494</v>
      </c>
      <c r="M279" s="61">
        <f t="shared" si="41"/>
        <v>10</v>
      </c>
      <c r="N279" s="50" t="str">
        <f t="shared" si="35"/>
        <v xml:space="preserve">Oxycodone </v>
      </c>
      <c r="O279" s="54">
        <v>44459</v>
      </c>
      <c r="P279" s="60">
        <v>0.67409722222222224</v>
      </c>
      <c r="Q279" s="32">
        <f t="shared" si="36"/>
        <v>44459.989074074074</v>
      </c>
      <c r="R279" s="33">
        <f t="shared" si="37"/>
        <v>44459.674097222225</v>
      </c>
      <c r="S279" s="30">
        <f t="shared" si="38"/>
        <v>0.314976851848769</v>
      </c>
      <c r="T279" s="119">
        <f t="shared" si="39"/>
        <v>0.314976851848769</v>
      </c>
      <c r="U279" s="38" t="str">
        <f t="shared" si="40"/>
        <v>6-9 HRS</v>
      </c>
      <c r="V279" s="40" t="s">
        <v>477</v>
      </c>
    </row>
    <row r="280" spans="1:26" s="13" customFormat="1" ht="31.2" x14ac:dyDescent="0.3">
      <c r="A280" s="40">
        <v>2437785</v>
      </c>
      <c r="B280" s="40">
        <v>44510977</v>
      </c>
      <c r="C280" s="40">
        <v>29</v>
      </c>
      <c r="D280" s="68" t="str">
        <f t="shared" si="34"/>
        <v>&lt;40</v>
      </c>
      <c r="E280" s="22" t="s">
        <v>27</v>
      </c>
      <c r="F280" s="15" t="str">
        <f>VLOOKUP(E280,Providers!$A$2:$B$26,2,0)</f>
        <v>Surgery</v>
      </c>
      <c r="G280" s="15" t="s">
        <v>7</v>
      </c>
      <c r="H280" s="40" t="s">
        <v>5</v>
      </c>
      <c r="I280" s="54">
        <v>44487</v>
      </c>
      <c r="J280" s="40" t="s">
        <v>334</v>
      </c>
      <c r="K280" s="15" t="s">
        <v>463</v>
      </c>
      <c r="L280" s="115" t="s">
        <v>462</v>
      </c>
      <c r="M280" s="61">
        <f t="shared" si="41"/>
        <v>3</v>
      </c>
      <c r="N280" s="50" t="str">
        <f t="shared" si="35"/>
        <v>No Prior</v>
      </c>
      <c r="O280" s="54"/>
      <c r="P280" s="60"/>
      <c r="Q280" s="32">
        <f t="shared" si="36"/>
        <v>44487.772372685184</v>
      </c>
      <c r="R280" s="33">
        <f t="shared" si="37"/>
        <v>0</v>
      </c>
      <c r="S280" s="30"/>
      <c r="T280" s="119">
        <f t="shared" si="39"/>
        <v>0</v>
      </c>
      <c r="U280" s="38" t="str">
        <f t="shared" si="40"/>
        <v/>
      </c>
      <c r="V280" s="40" t="s">
        <v>477</v>
      </c>
      <c r="X280" s="3"/>
      <c r="Y280" s="71"/>
      <c r="Z280" s="74"/>
    </row>
    <row r="281" spans="1:26" ht="15.6" x14ac:dyDescent="0.3">
      <c r="A281" s="40">
        <v>8182472</v>
      </c>
      <c r="B281" s="40">
        <v>40458130</v>
      </c>
      <c r="C281" s="40">
        <v>91</v>
      </c>
      <c r="D281" s="68" t="str">
        <f t="shared" si="34"/>
        <v>65+</v>
      </c>
      <c r="E281" s="22" t="s">
        <v>51</v>
      </c>
      <c r="F281" s="15" t="str">
        <f>VLOOKUP(E281,Providers!$A$2:$B$26,2,0)</f>
        <v>Critical Care</v>
      </c>
      <c r="G281" s="15" t="s">
        <v>7</v>
      </c>
      <c r="H281" s="40" t="s">
        <v>5</v>
      </c>
      <c r="I281" s="54">
        <v>44529</v>
      </c>
      <c r="J281" s="40" t="s">
        <v>335</v>
      </c>
      <c r="K281" s="15" t="s">
        <v>470</v>
      </c>
      <c r="L281" s="115" t="s">
        <v>56</v>
      </c>
      <c r="M281" s="61">
        <f t="shared" si="41"/>
        <v>9</v>
      </c>
      <c r="N281" s="50" t="str">
        <f t="shared" si="35"/>
        <v xml:space="preserve">Fentanyl </v>
      </c>
      <c r="O281" s="54">
        <v>44251</v>
      </c>
      <c r="P281" s="60">
        <v>0.32277777777777777</v>
      </c>
      <c r="Q281" s="32">
        <f t="shared" si="36"/>
        <v>44529.732581018521</v>
      </c>
      <c r="R281" s="33">
        <f t="shared" si="37"/>
        <v>44251.322777777779</v>
      </c>
      <c r="S281" s="30">
        <f t="shared" si="38"/>
        <v>278.40980324074189</v>
      </c>
      <c r="T281" s="119">
        <f t="shared" si="39"/>
        <v>278.40980324074189</v>
      </c>
      <c r="U281" s="38" t="str">
        <f t="shared" si="40"/>
        <v>12+ HRS</v>
      </c>
      <c r="V281" s="40" t="s">
        <v>477</v>
      </c>
    </row>
    <row r="282" spans="1:26" ht="15.6" x14ac:dyDescent="0.3">
      <c r="A282" s="40">
        <v>3286931</v>
      </c>
      <c r="B282" s="40">
        <v>45280791</v>
      </c>
      <c r="C282" s="40">
        <v>50</v>
      </c>
      <c r="D282" s="68" t="str">
        <f t="shared" si="34"/>
        <v>41-64</v>
      </c>
      <c r="E282" s="22" t="s">
        <v>19</v>
      </c>
      <c r="F282" s="15" t="str">
        <f>VLOOKUP(E282,Providers!$A$2:$B$26,2,0)</f>
        <v>Emergency Department</v>
      </c>
      <c r="G282" s="15" t="s">
        <v>7</v>
      </c>
      <c r="H282" s="40" t="s">
        <v>5</v>
      </c>
      <c r="I282" s="54">
        <v>44552</v>
      </c>
      <c r="J282" s="40" t="s">
        <v>336</v>
      </c>
      <c r="K282" s="15" t="s">
        <v>473</v>
      </c>
      <c r="L282" s="115" t="s">
        <v>54</v>
      </c>
      <c r="M282" s="61">
        <f t="shared" si="41"/>
        <v>9</v>
      </c>
      <c r="N282" s="50" t="str">
        <f t="shared" si="35"/>
        <v xml:space="preserve">Morphine </v>
      </c>
      <c r="O282" s="54">
        <v>44552</v>
      </c>
      <c r="P282" s="60">
        <v>0.40024305555555556</v>
      </c>
      <c r="Q282" s="32">
        <f t="shared" si="36"/>
        <v>44552.423703703702</v>
      </c>
      <c r="R282" s="33">
        <f t="shared" si="37"/>
        <v>44552.400243055556</v>
      </c>
      <c r="S282" s="30">
        <f t="shared" si="38"/>
        <v>2.3460648146283347E-2</v>
      </c>
      <c r="T282" s="119">
        <f t="shared" si="39"/>
        <v>2.3460648146283347E-2</v>
      </c>
      <c r="U282" s="38" t="str">
        <f t="shared" si="40"/>
        <v>0-3 HRS</v>
      </c>
      <c r="V282" s="40" t="s">
        <v>478</v>
      </c>
    </row>
    <row r="283" spans="1:26" ht="31.2" x14ac:dyDescent="0.3">
      <c r="A283" s="40">
        <v>7620034</v>
      </c>
      <c r="B283" s="40">
        <v>40963056</v>
      </c>
      <c r="C283" s="40">
        <v>50</v>
      </c>
      <c r="D283" s="68" t="str">
        <f t="shared" si="34"/>
        <v>41-64</v>
      </c>
      <c r="E283" s="22" t="s">
        <v>18</v>
      </c>
      <c r="F283" s="15" t="str">
        <f>VLOOKUP(E283,Providers!$A$2:$B$26,2,0)</f>
        <v>Surgery</v>
      </c>
      <c r="G283" s="15" t="s">
        <v>7</v>
      </c>
      <c r="H283" s="40" t="s">
        <v>5</v>
      </c>
      <c r="I283" s="54">
        <v>44480</v>
      </c>
      <c r="J283" s="40" t="s">
        <v>337</v>
      </c>
      <c r="K283" s="15" t="s">
        <v>470</v>
      </c>
      <c r="L283" s="115" t="s">
        <v>494</v>
      </c>
      <c r="M283" s="61">
        <f t="shared" si="41"/>
        <v>10</v>
      </c>
      <c r="N283" s="50" t="str">
        <f t="shared" si="35"/>
        <v xml:space="preserve">Oxycodone </v>
      </c>
      <c r="O283" s="54">
        <v>44461</v>
      </c>
      <c r="P283" s="60">
        <v>0.14762731481481484</v>
      </c>
      <c r="Q283" s="32">
        <f t="shared" si="36"/>
        <v>44480.414513888885</v>
      </c>
      <c r="R283" s="33">
        <f t="shared" si="37"/>
        <v>44461.147627314815</v>
      </c>
      <c r="S283" s="30">
        <f t="shared" si="38"/>
        <v>19.266886574070668</v>
      </c>
      <c r="T283" s="119">
        <f t="shared" si="39"/>
        <v>19.266886574070668</v>
      </c>
      <c r="U283" s="38" t="str">
        <f t="shared" si="40"/>
        <v>12+ HRS</v>
      </c>
      <c r="V283" s="40" t="s">
        <v>477</v>
      </c>
    </row>
    <row r="284" spans="1:26" s="13" customFormat="1" ht="31.2" x14ac:dyDescent="0.3">
      <c r="A284" s="40">
        <v>8393442</v>
      </c>
      <c r="B284" s="40">
        <v>44601176</v>
      </c>
      <c r="C284" s="40">
        <v>26</v>
      </c>
      <c r="D284" s="68" t="str">
        <f t="shared" si="34"/>
        <v>&lt;40</v>
      </c>
      <c r="E284" s="22" t="s">
        <v>29</v>
      </c>
      <c r="F284" s="15" t="str">
        <f>VLOOKUP(E284,Providers!$A$2:$B$26,2,0)</f>
        <v>Emergency Department</v>
      </c>
      <c r="G284" s="15" t="s">
        <v>7</v>
      </c>
      <c r="H284" s="40" t="s">
        <v>5</v>
      </c>
      <c r="I284" s="54">
        <v>44384</v>
      </c>
      <c r="J284" s="40" t="s">
        <v>338</v>
      </c>
      <c r="K284" s="15" t="s">
        <v>463</v>
      </c>
      <c r="L284" s="115" t="s">
        <v>462</v>
      </c>
      <c r="M284" s="61">
        <f t="shared" si="41"/>
        <v>3</v>
      </c>
      <c r="N284" s="50" t="str">
        <f t="shared" si="35"/>
        <v>No Prior</v>
      </c>
      <c r="O284" s="54"/>
      <c r="P284" s="60"/>
      <c r="Q284" s="32">
        <f t="shared" si="36"/>
        <v>44384.810011574074</v>
      </c>
      <c r="R284" s="33">
        <f t="shared" si="37"/>
        <v>0</v>
      </c>
      <c r="S284" s="30"/>
      <c r="T284" s="119">
        <f t="shared" si="39"/>
        <v>0</v>
      </c>
      <c r="U284" s="38" t="str">
        <f t="shared" si="40"/>
        <v/>
      </c>
      <c r="V284" s="40" t="s">
        <v>477</v>
      </c>
      <c r="X284" s="3"/>
      <c r="Y284" s="71"/>
      <c r="Z284" s="74"/>
    </row>
    <row r="285" spans="1:26" ht="15.6" x14ac:dyDescent="0.3">
      <c r="A285" s="40">
        <v>7935100</v>
      </c>
      <c r="B285" s="40">
        <v>40187995</v>
      </c>
      <c r="C285" s="40">
        <v>25</v>
      </c>
      <c r="D285" s="68" t="str">
        <f t="shared" si="34"/>
        <v>&lt;40</v>
      </c>
      <c r="E285" s="22" t="s">
        <v>32</v>
      </c>
      <c r="F285" s="15" t="str">
        <f>VLOOKUP(E285,Providers!$A$2:$B$26,2,0)</f>
        <v>Urology</v>
      </c>
      <c r="G285" s="15" t="s">
        <v>7</v>
      </c>
      <c r="H285" s="40" t="s">
        <v>5</v>
      </c>
      <c r="I285" s="54">
        <v>44374</v>
      </c>
      <c r="J285" s="40" t="s">
        <v>339</v>
      </c>
      <c r="K285" s="15" t="s">
        <v>467</v>
      </c>
      <c r="L285" s="115" t="s">
        <v>55</v>
      </c>
      <c r="M285" s="61">
        <f t="shared" si="41"/>
        <v>9</v>
      </c>
      <c r="N285" s="50" t="str">
        <f t="shared" si="35"/>
        <v xml:space="preserve">Morphine </v>
      </c>
      <c r="O285" s="54">
        <v>44287</v>
      </c>
      <c r="P285" s="60">
        <v>0.1751388888888889</v>
      </c>
      <c r="Q285" s="32">
        <f t="shared" si="36"/>
        <v>44374.675833333335</v>
      </c>
      <c r="R285" s="33">
        <f t="shared" si="37"/>
        <v>44287.175138888888</v>
      </c>
      <c r="S285" s="30">
        <f t="shared" si="38"/>
        <v>87.500694444446708</v>
      </c>
      <c r="T285" s="119">
        <f t="shared" si="39"/>
        <v>87.500694444446708</v>
      </c>
      <c r="U285" s="38" t="str">
        <f t="shared" si="40"/>
        <v>12+ HRS</v>
      </c>
      <c r="V285" s="40" t="s">
        <v>477</v>
      </c>
    </row>
    <row r="286" spans="1:26" ht="15.6" x14ac:dyDescent="0.3">
      <c r="A286" s="40">
        <v>1522016</v>
      </c>
      <c r="B286" s="40">
        <v>40156437</v>
      </c>
      <c r="C286" s="40">
        <v>77</v>
      </c>
      <c r="D286" s="68" t="str">
        <f t="shared" si="34"/>
        <v>65+</v>
      </c>
      <c r="E286" s="22" t="s">
        <v>19</v>
      </c>
      <c r="F286" s="15" t="str">
        <f>VLOOKUP(E286,Providers!$A$2:$B$26,2,0)</f>
        <v>Emergency Department</v>
      </c>
      <c r="G286" s="15" t="s">
        <v>7</v>
      </c>
      <c r="H286" s="40" t="s">
        <v>5</v>
      </c>
      <c r="I286" s="54">
        <v>44321</v>
      </c>
      <c r="J286" s="40" t="s">
        <v>340</v>
      </c>
      <c r="K286" s="15" t="s">
        <v>466</v>
      </c>
      <c r="L286" s="115" t="s">
        <v>460</v>
      </c>
      <c r="M286" s="61">
        <f t="shared" si="41"/>
        <v>14</v>
      </c>
      <c r="N286" s="50" t="str">
        <f t="shared" si="35"/>
        <v xml:space="preserve">Hydromorphone </v>
      </c>
      <c r="O286" s="54">
        <v>44321</v>
      </c>
      <c r="P286" s="60">
        <v>0.18912037037037036</v>
      </c>
      <c r="Q286" s="32">
        <f t="shared" si="36"/>
        <v>44321.226759259262</v>
      </c>
      <c r="R286" s="33">
        <f t="shared" si="37"/>
        <v>44321.189120370371</v>
      </c>
      <c r="S286" s="30">
        <f t="shared" si="38"/>
        <v>3.7638888890796807E-2</v>
      </c>
      <c r="T286" s="119">
        <f t="shared" si="39"/>
        <v>3.7638888890796807E-2</v>
      </c>
      <c r="U286" s="38" t="str">
        <f t="shared" si="40"/>
        <v>0-3 HRS</v>
      </c>
      <c r="V286" s="40" t="s">
        <v>477</v>
      </c>
    </row>
    <row r="287" spans="1:26" ht="31.2" x14ac:dyDescent="0.3">
      <c r="A287" s="40">
        <v>3484456</v>
      </c>
      <c r="B287" s="40">
        <v>41337146</v>
      </c>
      <c r="C287" s="40">
        <v>67</v>
      </c>
      <c r="D287" s="68" t="str">
        <f t="shared" si="34"/>
        <v>65+</v>
      </c>
      <c r="E287" s="22" t="s">
        <v>31</v>
      </c>
      <c r="F287" s="15" t="str">
        <f>VLOOKUP(E287,Providers!$A$2:$B$26,2,0)</f>
        <v>Surgery</v>
      </c>
      <c r="G287" s="15" t="s">
        <v>7</v>
      </c>
      <c r="H287" s="40" t="s">
        <v>5</v>
      </c>
      <c r="I287" s="54">
        <v>44525</v>
      </c>
      <c r="J287" s="40" t="s">
        <v>341</v>
      </c>
      <c r="K287" s="15" t="s">
        <v>464</v>
      </c>
      <c r="L287" s="115" t="s">
        <v>494</v>
      </c>
      <c r="M287" s="61">
        <f t="shared" si="41"/>
        <v>10</v>
      </c>
      <c r="N287" s="50" t="str">
        <f t="shared" si="35"/>
        <v xml:space="preserve">Oxycodone </v>
      </c>
      <c r="O287" s="54">
        <v>44525</v>
      </c>
      <c r="P287" s="60">
        <v>0.56226851851851856</v>
      </c>
      <c r="Q287" s="32">
        <f t="shared" si="36"/>
        <v>44525.696689814817</v>
      </c>
      <c r="R287" s="33">
        <f t="shared" si="37"/>
        <v>44525.562268518515</v>
      </c>
      <c r="S287" s="30">
        <f t="shared" si="38"/>
        <v>0.13442129630129784</v>
      </c>
      <c r="T287" s="119">
        <f t="shared" si="39"/>
        <v>0.13442129630129784</v>
      </c>
      <c r="U287" s="38" t="str">
        <f t="shared" si="40"/>
        <v>3-6 HRS</v>
      </c>
      <c r="V287" s="40" t="s">
        <v>477</v>
      </c>
    </row>
    <row r="288" spans="1:26" ht="15.6" x14ac:dyDescent="0.3">
      <c r="A288" s="40">
        <v>2916767</v>
      </c>
      <c r="B288" s="40">
        <v>42196071</v>
      </c>
      <c r="C288" s="40">
        <v>45</v>
      </c>
      <c r="D288" s="68" t="str">
        <f t="shared" si="34"/>
        <v>41-64</v>
      </c>
      <c r="E288" s="22" t="s">
        <v>51</v>
      </c>
      <c r="F288" s="15" t="str">
        <f>VLOOKUP(E288,Providers!$A$2:$B$26,2,0)</f>
        <v>Critical Care</v>
      </c>
      <c r="G288" s="15" t="s">
        <v>7</v>
      </c>
      <c r="H288" s="40" t="s">
        <v>5</v>
      </c>
      <c r="I288" s="54">
        <v>44235</v>
      </c>
      <c r="J288" s="40" t="s">
        <v>342</v>
      </c>
      <c r="K288" s="15" t="s">
        <v>473</v>
      </c>
      <c r="L288" s="115" t="s">
        <v>461</v>
      </c>
      <c r="M288" s="61">
        <f t="shared" si="41"/>
        <v>14</v>
      </c>
      <c r="N288" s="50" t="str">
        <f t="shared" si="35"/>
        <v xml:space="preserve">Hydromorphone </v>
      </c>
      <c r="O288" s="54">
        <v>44384</v>
      </c>
      <c r="P288" s="60">
        <v>0.45211805555555545</v>
      </c>
      <c r="Q288" s="32">
        <f t="shared" si="36"/>
        <v>44235.182708333334</v>
      </c>
      <c r="R288" s="33">
        <f t="shared" si="37"/>
        <v>44384.452118055553</v>
      </c>
      <c r="S288" s="30"/>
      <c r="T288" s="119">
        <f t="shared" si="39"/>
        <v>0</v>
      </c>
      <c r="U288" s="38" t="str">
        <f t="shared" si="40"/>
        <v/>
      </c>
      <c r="V288" s="40" t="s">
        <v>478</v>
      </c>
    </row>
    <row r="289" spans="1:26" ht="15.6" x14ac:dyDescent="0.3">
      <c r="A289" s="40">
        <v>3793351</v>
      </c>
      <c r="B289" s="40">
        <v>48279726</v>
      </c>
      <c r="C289" s="40">
        <v>74</v>
      </c>
      <c r="D289" s="68" t="str">
        <f t="shared" si="34"/>
        <v>65+</v>
      </c>
      <c r="E289" s="22" t="s">
        <v>37</v>
      </c>
      <c r="F289" s="15" t="str">
        <f>VLOOKUP(E289,Providers!$A$2:$B$26,2,0)</f>
        <v>Critical Care</v>
      </c>
      <c r="G289" s="15" t="s">
        <v>7</v>
      </c>
      <c r="H289" s="40" t="s">
        <v>5</v>
      </c>
      <c r="I289" s="54">
        <v>44253</v>
      </c>
      <c r="J289" s="40" t="s">
        <v>343</v>
      </c>
      <c r="K289" s="15" t="s">
        <v>46</v>
      </c>
      <c r="L289" s="115" t="s">
        <v>456</v>
      </c>
      <c r="M289" s="61">
        <f t="shared" si="41"/>
        <v>10</v>
      </c>
      <c r="N289" s="50" t="str">
        <f t="shared" si="35"/>
        <v xml:space="preserve">Methadone </v>
      </c>
      <c r="O289" s="54">
        <v>44345</v>
      </c>
      <c r="P289" s="60">
        <v>0.94313657407407403</v>
      </c>
      <c r="Q289" s="32">
        <f t="shared" si="36"/>
        <v>44253.100868055553</v>
      </c>
      <c r="R289" s="33">
        <f t="shared" si="37"/>
        <v>44345.943136574075</v>
      </c>
      <c r="S289" s="30"/>
      <c r="T289" s="119">
        <f t="shared" si="39"/>
        <v>0</v>
      </c>
      <c r="U289" s="38" t="str">
        <f t="shared" si="40"/>
        <v/>
      </c>
      <c r="V289" s="40" t="s">
        <v>477</v>
      </c>
    </row>
    <row r="290" spans="1:26" ht="15.6" x14ac:dyDescent="0.3">
      <c r="A290" s="40">
        <v>6464110</v>
      </c>
      <c r="B290" s="40">
        <v>47631460</v>
      </c>
      <c r="C290" s="40">
        <v>36</v>
      </c>
      <c r="D290" s="68" t="str">
        <f t="shared" si="34"/>
        <v>&lt;40</v>
      </c>
      <c r="E290" s="22" t="s">
        <v>23</v>
      </c>
      <c r="F290" s="15" t="str">
        <f>VLOOKUP(E290,Providers!$A$2:$B$26,2,0)</f>
        <v>Oncology</v>
      </c>
      <c r="G290" s="15" t="s">
        <v>7</v>
      </c>
      <c r="H290" s="40" t="s">
        <v>5</v>
      </c>
      <c r="I290" s="54">
        <v>44218</v>
      </c>
      <c r="J290" s="40" t="s">
        <v>344</v>
      </c>
      <c r="K290" s="15" t="s">
        <v>475</v>
      </c>
      <c r="L290" s="115" t="s">
        <v>15</v>
      </c>
      <c r="M290" s="61">
        <f t="shared" si="41"/>
        <v>9</v>
      </c>
      <c r="N290" s="50" t="str">
        <f t="shared" si="35"/>
        <v xml:space="preserve">Fentanyl </v>
      </c>
      <c r="O290" s="54">
        <v>44218</v>
      </c>
      <c r="P290" s="60">
        <v>2.7083333333333334E-3</v>
      </c>
      <c r="Q290" s="32">
        <f t="shared" si="36"/>
        <v>44218.077523148146</v>
      </c>
      <c r="R290" s="33">
        <f t="shared" si="37"/>
        <v>44218.002708333333</v>
      </c>
      <c r="S290" s="30">
        <f t="shared" si="38"/>
        <v>7.4814814812270924E-2</v>
      </c>
      <c r="T290" s="119">
        <f t="shared" si="39"/>
        <v>7.4814814812270924E-2</v>
      </c>
      <c r="U290" s="38" t="str">
        <f t="shared" si="40"/>
        <v>0-3 HRS</v>
      </c>
      <c r="V290" s="40" t="s">
        <v>477</v>
      </c>
    </row>
    <row r="291" spans="1:26" ht="15.6" x14ac:dyDescent="0.3">
      <c r="A291" s="40">
        <v>3077214</v>
      </c>
      <c r="B291" s="40">
        <v>46351909</v>
      </c>
      <c r="C291" s="40">
        <v>38</v>
      </c>
      <c r="D291" s="68" t="str">
        <f t="shared" si="34"/>
        <v>&lt;40</v>
      </c>
      <c r="E291" s="22" t="s">
        <v>28</v>
      </c>
      <c r="F291" s="15" t="str">
        <f>VLOOKUP(E291,Providers!$A$2:$B$26,2,0)</f>
        <v>Cardiology</v>
      </c>
      <c r="G291" s="15" t="s">
        <v>7</v>
      </c>
      <c r="H291" s="40" t="s">
        <v>5</v>
      </c>
      <c r="I291" s="54">
        <v>44449</v>
      </c>
      <c r="J291" s="40" t="s">
        <v>345</v>
      </c>
      <c r="K291" s="15" t="s">
        <v>465</v>
      </c>
      <c r="L291" s="115" t="s">
        <v>53</v>
      </c>
      <c r="M291" s="61">
        <f t="shared" si="41"/>
        <v>9</v>
      </c>
      <c r="N291" s="50" t="str">
        <f t="shared" si="35"/>
        <v xml:space="preserve">Morphine </v>
      </c>
      <c r="O291" s="54">
        <v>44449</v>
      </c>
      <c r="P291" s="60">
        <v>0.36616898148148141</v>
      </c>
      <c r="Q291" s="32">
        <f t="shared" si="36"/>
        <v>44449.395405092589</v>
      </c>
      <c r="R291" s="33">
        <f t="shared" si="37"/>
        <v>44449.366168981483</v>
      </c>
      <c r="S291" s="30">
        <f t="shared" si="38"/>
        <v>2.9236111106001772E-2</v>
      </c>
      <c r="T291" s="119">
        <f t="shared" si="39"/>
        <v>2.9236111106001772E-2</v>
      </c>
      <c r="U291" s="38" t="str">
        <f t="shared" si="40"/>
        <v>0-3 HRS</v>
      </c>
      <c r="V291" s="40" t="s">
        <v>478</v>
      </c>
    </row>
    <row r="292" spans="1:26" s="13" customFormat="1" ht="31.2" x14ac:dyDescent="0.3">
      <c r="A292" s="40">
        <v>6687305</v>
      </c>
      <c r="B292" s="40">
        <v>48348698</v>
      </c>
      <c r="C292" s="40">
        <v>33</v>
      </c>
      <c r="D292" s="68" t="str">
        <f t="shared" si="34"/>
        <v>&lt;40</v>
      </c>
      <c r="E292" s="22" t="s">
        <v>19</v>
      </c>
      <c r="F292" s="15" t="str">
        <f>VLOOKUP(E292,Providers!$A$2:$B$26,2,0)</f>
        <v>Emergency Department</v>
      </c>
      <c r="G292" s="15" t="s">
        <v>7</v>
      </c>
      <c r="H292" s="40" t="s">
        <v>5</v>
      </c>
      <c r="I292" s="54">
        <v>44287</v>
      </c>
      <c r="J292" s="40" t="s">
        <v>346</v>
      </c>
      <c r="K292" s="15" t="s">
        <v>463</v>
      </c>
      <c r="L292" s="115" t="s">
        <v>462</v>
      </c>
      <c r="M292" s="61">
        <f t="shared" si="41"/>
        <v>3</v>
      </c>
      <c r="N292" s="50" t="str">
        <f t="shared" si="35"/>
        <v>No Prior</v>
      </c>
      <c r="O292" s="54"/>
      <c r="P292" s="60"/>
      <c r="Q292" s="32">
        <f t="shared" si="36"/>
        <v>44287.628680555557</v>
      </c>
      <c r="R292" s="33">
        <f t="shared" si="37"/>
        <v>0</v>
      </c>
      <c r="S292" s="30"/>
      <c r="T292" s="119">
        <f t="shared" si="39"/>
        <v>0</v>
      </c>
      <c r="U292" s="38" t="str">
        <f t="shared" si="40"/>
        <v/>
      </c>
      <c r="V292" s="40" t="s">
        <v>477</v>
      </c>
      <c r="X292" s="3"/>
      <c r="Y292" s="71"/>
      <c r="Z292" s="74"/>
    </row>
    <row r="293" spans="1:26" s="13" customFormat="1" ht="31.2" x14ac:dyDescent="0.3">
      <c r="A293" s="40">
        <v>3664075</v>
      </c>
      <c r="B293" s="40">
        <v>46657708</v>
      </c>
      <c r="C293" s="40">
        <v>25</v>
      </c>
      <c r="D293" s="68" t="str">
        <f t="shared" si="34"/>
        <v>&lt;40</v>
      </c>
      <c r="E293" s="22" t="s">
        <v>24</v>
      </c>
      <c r="F293" s="15" t="str">
        <f>VLOOKUP(E293,Providers!$A$2:$B$26,2,0)</f>
        <v>Emergency Department</v>
      </c>
      <c r="G293" s="15" t="s">
        <v>7</v>
      </c>
      <c r="H293" s="40" t="s">
        <v>5</v>
      </c>
      <c r="I293" s="54">
        <v>44345</v>
      </c>
      <c r="J293" s="40" t="s">
        <v>347</v>
      </c>
      <c r="K293" s="15" t="s">
        <v>463</v>
      </c>
      <c r="L293" s="115" t="s">
        <v>462</v>
      </c>
      <c r="M293" s="61">
        <f t="shared" si="41"/>
        <v>3</v>
      </c>
      <c r="N293" s="50" t="str">
        <f t="shared" si="35"/>
        <v>No Prior</v>
      </c>
      <c r="O293" s="54"/>
      <c r="P293" s="60"/>
      <c r="Q293" s="32">
        <f t="shared" si="36"/>
        <v>44345.990868055553</v>
      </c>
      <c r="R293" s="33">
        <f t="shared" si="37"/>
        <v>0</v>
      </c>
      <c r="S293" s="30"/>
      <c r="T293" s="119">
        <f t="shared" si="39"/>
        <v>0</v>
      </c>
      <c r="U293" s="38" t="str">
        <f t="shared" si="40"/>
        <v/>
      </c>
      <c r="V293" s="40" t="s">
        <v>477</v>
      </c>
      <c r="X293" s="3"/>
      <c r="Y293" s="71"/>
      <c r="Z293" s="74"/>
    </row>
    <row r="294" spans="1:26" ht="15.6" x14ac:dyDescent="0.3">
      <c r="A294" s="40">
        <v>8551624</v>
      </c>
      <c r="B294" s="40">
        <v>46178208</v>
      </c>
      <c r="C294" s="40">
        <v>79</v>
      </c>
      <c r="D294" s="68" t="str">
        <f t="shared" si="34"/>
        <v>65+</v>
      </c>
      <c r="E294" s="22" t="s">
        <v>50</v>
      </c>
      <c r="F294" s="15" t="str">
        <f>VLOOKUP(E294,Providers!$A$2:$B$26,2,0)</f>
        <v>Critical Care</v>
      </c>
      <c r="G294" s="15" t="s">
        <v>7</v>
      </c>
      <c r="H294" s="40" t="s">
        <v>5</v>
      </c>
      <c r="I294" s="54">
        <v>44450</v>
      </c>
      <c r="J294" s="40" t="s">
        <v>348</v>
      </c>
      <c r="K294" s="15" t="s">
        <v>466</v>
      </c>
      <c r="L294" s="115" t="s">
        <v>55</v>
      </c>
      <c r="M294" s="61">
        <f t="shared" si="41"/>
        <v>9</v>
      </c>
      <c r="N294" s="50" t="str">
        <f t="shared" si="35"/>
        <v xml:space="preserve">Morphine </v>
      </c>
      <c r="O294" s="54">
        <v>44450</v>
      </c>
      <c r="P294" s="60">
        <v>0.25870370370370371</v>
      </c>
      <c r="Q294" s="32">
        <f t="shared" si="36"/>
        <v>44450.337557870371</v>
      </c>
      <c r="R294" s="33">
        <f t="shared" si="37"/>
        <v>44450.258703703701</v>
      </c>
      <c r="S294" s="30">
        <f t="shared" si="38"/>
        <v>7.8854166669771075E-2</v>
      </c>
      <c r="T294" s="119">
        <f t="shared" si="39"/>
        <v>7.8854166669771075E-2</v>
      </c>
      <c r="U294" s="38" t="str">
        <f t="shared" si="40"/>
        <v>0-3 HRS</v>
      </c>
      <c r="V294" s="40" t="s">
        <v>477</v>
      </c>
    </row>
    <row r="295" spans="1:26" ht="15.6" x14ac:dyDescent="0.3">
      <c r="A295" s="40">
        <v>3010059</v>
      </c>
      <c r="B295" s="40">
        <v>45483720</v>
      </c>
      <c r="C295" s="40">
        <v>46</v>
      </c>
      <c r="D295" s="68" t="str">
        <f t="shared" si="34"/>
        <v>41-64</v>
      </c>
      <c r="E295" s="22" t="s">
        <v>20</v>
      </c>
      <c r="F295" s="15" t="str">
        <f>VLOOKUP(E295,Providers!$A$2:$B$26,2,0)</f>
        <v>Cardiology</v>
      </c>
      <c r="G295" s="15" t="s">
        <v>7</v>
      </c>
      <c r="H295" s="40" t="s">
        <v>5</v>
      </c>
      <c r="I295" s="54">
        <v>44456</v>
      </c>
      <c r="J295" s="40" t="s">
        <v>349</v>
      </c>
      <c r="K295" s="15" t="s">
        <v>472</v>
      </c>
      <c r="L295" s="115" t="s">
        <v>53</v>
      </c>
      <c r="M295" s="61">
        <f t="shared" si="41"/>
        <v>9</v>
      </c>
      <c r="N295" s="50" t="str">
        <f t="shared" si="35"/>
        <v xml:space="preserve">Morphine </v>
      </c>
      <c r="O295" s="54">
        <v>44456</v>
      </c>
      <c r="P295" s="60">
        <v>5.3148148148147945E-2</v>
      </c>
      <c r="Q295" s="32">
        <f t="shared" si="36"/>
        <v>44456.803518518522</v>
      </c>
      <c r="R295" s="33">
        <f t="shared" si="37"/>
        <v>44456.053148148145</v>
      </c>
      <c r="S295" s="30">
        <f t="shared" si="38"/>
        <v>0.75037037037691334</v>
      </c>
      <c r="T295" s="119">
        <f t="shared" si="39"/>
        <v>0.75037037037691334</v>
      </c>
      <c r="U295" s="38" t="str">
        <f t="shared" si="40"/>
        <v>12+ HRS</v>
      </c>
      <c r="V295" s="40" t="s">
        <v>477</v>
      </c>
    </row>
    <row r="296" spans="1:26" ht="15.6" x14ac:dyDescent="0.3">
      <c r="A296" s="40">
        <v>5412002</v>
      </c>
      <c r="B296" s="40">
        <v>44718479</v>
      </c>
      <c r="C296" s="40">
        <v>97</v>
      </c>
      <c r="D296" s="68" t="str">
        <f t="shared" si="34"/>
        <v>65+</v>
      </c>
      <c r="E296" s="22" t="s">
        <v>20</v>
      </c>
      <c r="F296" s="15" t="str">
        <f>VLOOKUP(E296,Providers!$A$2:$B$26,2,0)</f>
        <v>Cardiology</v>
      </c>
      <c r="G296" s="15" t="s">
        <v>7</v>
      </c>
      <c r="H296" s="40" t="s">
        <v>5</v>
      </c>
      <c r="I296" s="54">
        <v>44474</v>
      </c>
      <c r="J296" s="40" t="s">
        <v>350</v>
      </c>
      <c r="K296" s="15" t="s">
        <v>472</v>
      </c>
      <c r="L296" s="115" t="s">
        <v>456</v>
      </c>
      <c r="M296" s="61">
        <f t="shared" si="41"/>
        <v>10</v>
      </c>
      <c r="N296" s="50" t="str">
        <f t="shared" si="35"/>
        <v xml:space="preserve">Methadone </v>
      </c>
      <c r="O296" s="54">
        <v>44474</v>
      </c>
      <c r="P296" s="60">
        <v>0.18275462962962963</v>
      </c>
      <c r="Q296" s="32">
        <f t="shared" si="36"/>
        <v>44474.227546296293</v>
      </c>
      <c r="R296" s="33">
        <f t="shared" si="37"/>
        <v>44474.182754629626</v>
      </c>
      <c r="S296" s="30">
        <f t="shared" si="38"/>
        <v>4.4791666667151731E-2</v>
      </c>
      <c r="T296" s="119">
        <f t="shared" si="39"/>
        <v>4.4791666667151731E-2</v>
      </c>
      <c r="U296" s="38" t="str">
        <f t="shared" si="40"/>
        <v>0-3 HRS</v>
      </c>
      <c r="V296" s="40" t="s">
        <v>477</v>
      </c>
    </row>
    <row r="297" spans="1:26" ht="15.6" x14ac:dyDescent="0.3">
      <c r="A297" s="40">
        <v>8575599</v>
      </c>
      <c r="B297" s="40">
        <v>49425940</v>
      </c>
      <c r="C297" s="40">
        <v>45</v>
      </c>
      <c r="D297" s="68" t="str">
        <f t="shared" si="34"/>
        <v>41-64</v>
      </c>
      <c r="E297" s="22" t="s">
        <v>31</v>
      </c>
      <c r="F297" s="15" t="str">
        <f>VLOOKUP(E297,Providers!$A$2:$B$26,2,0)</f>
        <v>Surgery</v>
      </c>
      <c r="G297" s="15" t="s">
        <v>7</v>
      </c>
      <c r="H297" s="40" t="s">
        <v>5</v>
      </c>
      <c r="I297" s="54">
        <v>44342</v>
      </c>
      <c r="J297" s="40" t="s">
        <v>351</v>
      </c>
      <c r="K297" s="15" t="s">
        <v>475</v>
      </c>
      <c r="L297" s="115" t="s">
        <v>457</v>
      </c>
      <c r="M297" s="61">
        <f t="shared" si="41"/>
        <v>10</v>
      </c>
      <c r="N297" s="50" t="str">
        <f t="shared" si="35"/>
        <v xml:space="preserve">Methadone </v>
      </c>
      <c r="O297" s="54">
        <v>44342</v>
      </c>
      <c r="P297" s="60">
        <v>9.201388888888884E-3</v>
      </c>
      <c r="Q297" s="32">
        <f t="shared" si="36"/>
        <v>44342.21974537037</v>
      </c>
      <c r="R297" s="33">
        <f t="shared" si="37"/>
        <v>44342.009201388886</v>
      </c>
      <c r="S297" s="30">
        <f t="shared" si="38"/>
        <v>0.21054398148407927</v>
      </c>
      <c r="T297" s="119">
        <f t="shared" si="39"/>
        <v>0.21054398148407927</v>
      </c>
      <c r="U297" s="38" t="str">
        <f t="shared" si="40"/>
        <v>3-6 HRS</v>
      </c>
      <c r="V297" s="40" t="s">
        <v>478</v>
      </c>
    </row>
    <row r="298" spans="1:26" ht="31.2" x14ac:dyDescent="0.3">
      <c r="A298" s="40">
        <v>7041507</v>
      </c>
      <c r="B298" s="40">
        <v>49054035</v>
      </c>
      <c r="C298" s="40">
        <v>91</v>
      </c>
      <c r="D298" s="68" t="str">
        <f t="shared" si="34"/>
        <v>65+</v>
      </c>
      <c r="E298" s="22" t="s">
        <v>20</v>
      </c>
      <c r="F298" s="15" t="str">
        <f>VLOOKUP(E298,Providers!$A$2:$B$26,2,0)</f>
        <v>Cardiology</v>
      </c>
      <c r="G298" s="15" t="s">
        <v>7</v>
      </c>
      <c r="H298" s="40" t="s">
        <v>5</v>
      </c>
      <c r="I298" s="54">
        <v>44368</v>
      </c>
      <c r="J298" s="40" t="s">
        <v>352</v>
      </c>
      <c r="K298" s="15" t="s">
        <v>475</v>
      </c>
      <c r="L298" s="115" t="s">
        <v>458</v>
      </c>
      <c r="M298" s="61">
        <f t="shared" si="41"/>
        <v>10</v>
      </c>
      <c r="N298" s="50" t="str">
        <f t="shared" si="35"/>
        <v xml:space="preserve">OxyCODONE </v>
      </c>
      <c r="O298" s="54">
        <v>44368</v>
      </c>
      <c r="P298" s="60">
        <v>0.18782407407407403</v>
      </c>
      <c r="Q298" s="32">
        <f t="shared" si="36"/>
        <v>44368.414606481485</v>
      </c>
      <c r="R298" s="33">
        <f t="shared" si="37"/>
        <v>44368.187824074077</v>
      </c>
      <c r="S298" s="30">
        <f t="shared" si="38"/>
        <v>0.22678240740788169</v>
      </c>
      <c r="T298" s="119">
        <f t="shared" si="39"/>
        <v>0.22678240740788169</v>
      </c>
      <c r="U298" s="38" t="str">
        <f t="shared" si="40"/>
        <v>3-6 HRS</v>
      </c>
      <c r="V298" s="40" t="s">
        <v>477</v>
      </c>
    </row>
    <row r="299" spans="1:26" s="13" customFormat="1" ht="31.2" x14ac:dyDescent="0.3">
      <c r="A299" s="40">
        <v>7568005</v>
      </c>
      <c r="B299" s="40">
        <v>47604521</v>
      </c>
      <c r="C299" s="40">
        <v>62</v>
      </c>
      <c r="D299" s="68" t="str">
        <f t="shared" si="34"/>
        <v>41-64</v>
      </c>
      <c r="E299" s="22" t="s">
        <v>25</v>
      </c>
      <c r="F299" s="15" t="str">
        <f>VLOOKUP(E299,Providers!$A$2:$B$26,2,0)</f>
        <v>Urology</v>
      </c>
      <c r="G299" s="15" t="s">
        <v>7</v>
      </c>
      <c r="H299" s="40" t="s">
        <v>5</v>
      </c>
      <c r="I299" s="54">
        <v>44461</v>
      </c>
      <c r="J299" s="40" t="s">
        <v>353</v>
      </c>
      <c r="K299" s="15" t="s">
        <v>463</v>
      </c>
      <c r="L299" s="115" t="s">
        <v>462</v>
      </c>
      <c r="M299" s="61">
        <f t="shared" si="41"/>
        <v>3</v>
      </c>
      <c r="N299" s="50" t="str">
        <f t="shared" si="35"/>
        <v>No Prior</v>
      </c>
      <c r="O299" s="54"/>
      <c r="P299" s="60"/>
      <c r="Q299" s="32">
        <f t="shared" si="36"/>
        <v>44461.710231481484</v>
      </c>
      <c r="R299" s="33">
        <f t="shared" si="37"/>
        <v>0</v>
      </c>
      <c r="S299" s="30"/>
      <c r="T299" s="119">
        <f t="shared" si="39"/>
        <v>0</v>
      </c>
      <c r="U299" s="38" t="str">
        <f t="shared" si="40"/>
        <v/>
      </c>
      <c r="V299" s="40" t="s">
        <v>477</v>
      </c>
      <c r="X299" s="3"/>
      <c r="Y299" s="71"/>
      <c r="Z299" s="74"/>
    </row>
    <row r="300" spans="1:26" ht="15.6" x14ac:dyDescent="0.3">
      <c r="A300" s="40">
        <v>2951582</v>
      </c>
      <c r="B300" s="40">
        <v>48745147</v>
      </c>
      <c r="C300" s="40">
        <v>16</v>
      </c>
      <c r="D300" s="68" t="str">
        <f t="shared" si="34"/>
        <v>&lt;40</v>
      </c>
      <c r="E300" s="22" t="s">
        <v>36</v>
      </c>
      <c r="F300" s="15" t="str">
        <f>VLOOKUP(E300,Providers!$A$2:$B$26,2,0)</f>
        <v>Pediatrics</v>
      </c>
      <c r="G300" s="15" t="s">
        <v>7</v>
      </c>
      <c r="H300" s="40" t="s">
        <v>5</v>
      </c>
      <c r="I300" s="54">
        <v>44439</v>
      </c>
      <c r="J300" s="40" t="s">
        <v>354</v>
      </c>
      <c r="K300" s="15" t="s">
        <v>473</v>
      </c>
      <c r="L300" s="115" t="s">
        <v>55</v>
      </c>
      <c r="M300" s="61">
        <f t="shared" si="41"/>
        <v>9</v>
      </c>
      <c r="N300" s="50" t="str">
        <f t="shared" si="35"/>
        <v xml:space="preserve">Morphine </v>
      </c>
      <c r="O300" s="54">
        <v>44439</v>
      </c>
      <c r="P300" s="60">
        <v>0.32144675925925925</v>
      </c>
      <c r="Q300" s="32">
        <f t="shared" si="36"/>
        <v>44439.411354166667</v>
      </c>
      <c r="R300" s="33">
        <f t="shared" si="37"/>
        <v>44439.321446759262</v>
      </c>
      <c r="S300" s="30">
        <f t="shared" si="38"/>
        <v>8.9907407404098194E-2</v>
      </c>
      <c r="T300" s="119">
        <f t="shared" si="39"/>
        <v>8.9907407404098194E-2</v>
      </c>
      <c r="U300" s="38" t="str">
        <f t="shared" si="40"/>
        <v>0-3 HRS</v>
      </c>
      <c r="V300" s="40" t="s">
        <v>478</v>
      </c>
    </row>
    <row r="301" spans="1:26" ht="15.6" x14ac:dyDescent="0.3">
      <c r="A301" s="40">
        <v>3416771</v>
      </c>
      <c r="B301" s="40">
        <v>44868133</v>
      </c>
      <c r="C301" s="40">
        <v>62</v>
      </c>
      <c r="D301" s="68" t="str">
        <f t="shared" si="34"/>
        <v>41-64</v>
      </c>
      <c r="E301" s="22" t="s">
        <v>23</v>
      </c>
      <c r="F301" s="15" t="str">
        <f>VLOOKUP(E301,Providers!$A$2:$B$26,2,0)</f>
        <v>Oncology</v>
      </c>
      <c r="G301" s="15" t="s">
        <v>7</v>
      </c>
      <c r="H301" s="40" t="s">
        <v>5</v>
      </c>
      <c r="I301" s="54">
        <v>44356</v>
      </c>
      <c r="J301" s="40" t="s">
        <v>355</v>
      </c>
      <c r="K301" s="15" t="s">
        <v>475</v>
      </c>
      <c r="L301" s="115" t="s">
        <v>56</v>
      </c>
      <c r="M301" s="61">
        <f t="shared" si="41"/>
        <v>9</v>
      </c>
      <c r="N301" s="50" t="str">
        <f t="shared" si="35"/>
        <v xml:space="preserve">Fentanyl </v>
      </c>
      <c r="O301" s="54">
        <v>44356</v>
      </c>
      <c r="P301" s="60">
        <v>7.9814814814814811E-2</v>
      </c>
      <c r="Q301" s="32">
        <f t="shared" si="36"/>
        <v>44356.151990740742</v>
      </c>
      <c r="R301" s="33">
        <f t="shared" si="37"/>
        <v>44356.079814814817</v>
      </c>
      <c r="S301" s="30">
        <f t="shared" si="38"/>
        <v>7.2175925924966577E-2</v>
      </c>
      <c r="T301" s="119">
        <f t="shared" si="39"/>
        <v>7.2175925924966577E-2</v>
      </c>
      <c r="U301" s="38" t="str">
        <f t="shared" si="40"/>
        <v>0-3 HRS</v>
      </c>
      <c r="V301" s="40" t="s">
        <v>478</v>
      </c>
    </row>
    <row r="302" spans="1:26" ht="15.6" x14ac:dyDescent="0.3">
      <c r="A302" s="40">
        <v>8319542</v>
      </c>
      <c r="B302" s="40">
        <v>45450849</v>
      </c>
      <c r="C302" s="40">
        <v>31</v>
      </c>
      <c r="D302" s="68" t="str">
        <f t="shared" si="34"/>
        <v>&lt;40</v>
      </c>
      <c r="E302" s="22" t="s">
        <v>20</v>
      </c>
      <c r="F302" s="15" t="str">
        <f>VLOOKUP(E302,Providers!$A$2:$B$26,2,0)</f>
        <v>Cardiology</v>
      </c>
      <c r="G302" s="15" t="s">
        <v>7</v>
      </c>
      <c r="H302" s="40" t="s">
        <v>5</v>
      </c>
      <c r="I302" s="54">
        <v>44208</v>
      </c>
      <c r="J302" s="40" t="s">
        <v>356</v>
      </c>
      <c r="K302" s="15" t="s">
        <v>472</v>
      </c>
      <c r="L302" s="115" t="s">
        <v>52</v>
      </c>
      <c r="M302" s="61">
        <f t="shared" si="41"/>
        <v>9</v>
      </c>
      <c r="N302" s="50" t="str">
        <f t="shared" si="35"/>
        <v xml:space="preserve">Fentanyl </v>
      </c>
      <c r="O302" s="54">
        <v>44273</v>
      </c>
      <c r="P302" s="60">
        <v>0.15474537037037037</v>
      </c>
      <c r="Q302" s="32">
        <f t="shared" si="36"/>
        <v>44208.046805555554</v>
      </c>
      <c r="R302" s="33">
        <f t="shared" si="37"/>
        <v>44273.154745370368</v>
      </c>
      <c r="S302" s="30"/>
      <c r="T302" s="119">
        <f t="shared" si="39"/>
        <v>0</v>
      </c>
      <c r="U302" s="38" t="str">
        <f t="shared" si="40"/>
        <v/>
      </c>
      <c r="V302" s="40" t="s">
        <v>478</v>
      </c>
    </row>
    <row r="303" spans="1:26" ht="15.6" x14ac:dyDescent="0.3">
      <c r="A303" s="40">
        <v>5191333</v>
      </c>
      <c r="B303" s="40">
        <v>46796930</v>
      </c>
      <c r="C303" s="40">
        <v>55</v>
      </c>
      <c r="D303" s="68" t="str">
        <f t="shared" si="34"/>
        <v>41-64</v>
      </c>
      <c r="E303" s="22" t="s">
        <v>20</v>
      </c>
      <c r="F303" s="15" t="str">
        <f>VLOOKUP(E303,Providers!$A$2:$B$26,2,0)</f>
        <v>Cardiology</v>
      </c>
      <c r="G303" s="15" t="s">
        <v>7</v>
      </c>
      <c r="H303" s="40" t="s">
        <v>5</v>
      </c>
      <c r="I303" s="54">
        <v>44292</v>
      </c>
      <c r="J303" s="40" t="s">
        <v>357</v>
      </c>
      <c r="K303" s="15" t="s">
        <v>472</v>
      </c>
      <c r="L303" s="115" t="s">
        <v>461</v>
      </c>
      <c r="M303" s="61">
        <f t="shared" si="41"/>
        <v>14</v>
      </c>
      <c r="N303" s="50" t="str">
        <f t="shared" si="35"/>
        <v xml:space="preserve">Hydromorphone </v>
      </c>
      <c r="O303" s="54">
        <v>44292</v>
      </c>
      <c r="P303" s="60">
        <v>0.36067129629629624</v>
      </c>
      <c r="Q303" s="32">
        <f t="shared" si="36"/>
        <v>44292.430671296293</v>
      </c>
      <c r="R303" s="33">
        <f t="shared" si="37"/>
        <v>44292.360671296294</v>
      </c>
      <c r="S303" s="30">
        <f t="shared" si="38"/>
        <v>6.9999999999708962E-2</v>
      </c>
      <c r="T303" s="119">
        <f t="shared" si="39"/>
        <v>6.9999999999708962E-2</v>
      </c>
      <c r="U303" s="38" t="str">
        <f t="shared" si="40"/>
        <v>0-3 HRS</v>
      </c>
      <c r="V303" s="40" t="s">
        <v>477</v>
      </c>
    </row>
    <row r="304" spans="1:26" ht="15.6" x14ac:dyDescent="0.3">
      <c r="A304" s="40">
        <v>3214603</v>
      </c>
      <c r="B304" s="40">
        <v>40901746</v>
      </c>
      <c r="C304" s="40">
        <v>31</v>
      </c>
      <c r="D304" s="68" t="str">
        <f t="shared" si="34"/>
        <v>&lt;40</v>
      </c>
      <c r="E304" s="22" t="s">
        <v>28</v>
      </c>
      <c r="F304" s="15" t="str">
        <f>VLOOKUP(E304,Providers!$A$2:$B$26,2,0)</f>
        <v>Cardiology</v>
      </c>
      <c r="G304" s="15" t="s">
        <v>7</v>
      </c>
      <c r="H304" s="40" t="s">
        <v>5</v>
      </c>
      <c r="I304" s="54">
        <v>44438</v>
      </c>
      <c r="J304" s="40" t="s">
        <v>358</v>
      </c>
      <c r="K304" s="15" t="s">
        <v>467</v>
      </c>
      <c r="L304" s="115" t="s">
        <v>457</v>
      </c>
      <c r="M304" s="61">
        <f t="shared" si="41"/>
        <v>10</v>
      </c>
      <c r="N304" s="50" t="str">
        <f t="shared" si="35"/>
        <v xml:space="preserve">Methadone </v>
      </c>
      <c r="O304" s="54">
        <v>44438</v>
      </c>
      <c r="P304" s="60">
        <v>0.73103009259259255</v>
      </c>
      <c r="Q304" s="32">
        <f t="shared" si="36"/>
        <v>44438.95616898148</v>
      </c>
      <c r="R304" s="33">
        <f t="shared" si="37"/>
        <v>44438.731030092589</v>
      </c>
      <c r="S304" s="30">
        <f t="shared" si="38"/>
        <v>0.22513888889079681</v>
      </c>
      <c r="T304" s="119">
        <f t="shared" si="39"/>
        <v>0.22513888889079681</v>
      </c>
      <c r="U304" s="38" t="str">
        <f t="shared" si="40"/>
        <v>3-6 HRS</v>
      </c>
      <c r="V304" s="40" t="s">
        <v>477</v>
      </c>
    </row>
    <row r="305" spans="1:22" ht="15.6" x14ac:dyDescent="0.3">
      <c r="A305" s="40">
        <v>3791882</v>
      </c>
      <c r="B305" s="40">
        <v>44052537</v>
      </c>
      <c r="C305" s="40">
        <v>35</v>
      </c>
      <c r="D305" s="68" t="str">
        <f t="shared" si="34"/>
        <v>&lt;40</v>
      </c>
      <c r="E305" s="22" t="s">
        <v>37</v>
      </c>
      <c r="F305" s="15" t="str">
        <f>VLOOKUP(E305,Providers!$A$2:$B$26,2,0)</f>
        <v>Critical Care</v>
      </c>
      <c r="G305" s="15" t="s">
        <v>7</v>
      </c>
      <c r="H305" s="40" t="s">
        <v>5</v>
      </c>
      <c r="I305" s="54">
        <v>44482</v>
      </c>
      <c r="J305" s="40" t="s">
        <v>359</v>
      </c>
      <c r="K305" s="15" t="s">
        <v>471</v>
      </c>
      <c r="L305" s="115" t="s">
        <v>56</v>
      </c>
      <c r="M305" s="61">
        <f t="shared" si="41"/>
        <v>9</v>
      </c>
      <c r="N305" s="50" t="str">
        <f t="shared" si="35"/>
        <v xml:space="preserve">Fentanyl </v>
      </c>
      <c r="O305" s="54">
        <v>44482</v>
      </c>
      <c r="P305" s="60">
        <v>0.20420138888888895</v>
      </c>
      <c r="Q305" s="32">
        <f t="shared" si="36"/>
        <v>44482.867083333331</v>
      </c>
      <c r="R305" s="33">
        <f t="shared" si="37"/>
        <v>44482.204201388886</v>
      </c>
      <c r="S305" s="30">
        <f t="shared" si="38"/>
        <v>0.66288194444496185</v>
      </c>
      <c r="T305" s="119">
        <f t="shared" si="39"/>
        <v>0.66288194444496185</v>
      </c>
      <c r="U305" s="38" t="str">
        <f t="shared" si="40"/>
        <v>12+ HRS</v>
      </c>
      <c r="V305" s="40" t="s">
        <v>477</v>
      </c>
    </row>
    <row r="306" spans="1:22" ht="15.6" x14ac:dyDescent="0.3">
      <c r="A306" s="40">
        <v>4069150</v>
      </c>
      <c r="B306" s="40">
        <v>42878095</v>
      </c>
      <c r="C306" s="40">
        <v>34</v>
      </c>
      <c r="D306" s="68" t="str">
        <f t="shared" si="34"/>
        <v>&lt;40</v>
      </c>
      <c r="E306" s="22" t="s">
        <v>19</v>
      </c>
      <c r="F306" s="15" t="str">
        <f>VLOOKUP(E306,Providers!$A$2:$B$26,2,0)</f>
        <v>Emergency Department</v>
      </c>
      <c r="G306" s="15" t="s">
        <v>7</v>
      </c>
      <c r="H306" s="40" t="s">
        <v>5</v>
      </c>
      <c r="I306" s="54">
        <v>44356</v>
      </c>
      <c r="J306" s="40" t="s">
        <v>360</v>
      </c>
      <c r="K306" s="15" t="s">
        <v>465</v>
      </c>
      <c r="L306" s="115" t="s">
        <v>53</v>
      </c>
      <c r="M306" s="61">
        <f t="shared" si="41"/>
        <v>9</v>
      </c>
      <c r="N306" s="50" t="str">
        <f t="shared" si="35"/>
        <v xml:space="preserve">Morphine </v>
      </c>
      <c r="O306" s="54">
        <v>44356</v>
      </c>
      <c r="P306" s="60">
        <v>0.48141203703703694</v>
      </c>
      <c r="Q306" s="32">
        <f t="shared" si="36"/>
        <v>44356.697858796295</v>
      </c>
      <c r="R306" s="33">
        <f t="shared" si="37"/>
        <v>44356.481412037036</v>
      </c>
      <c r="S306" s="30">
        <f t="shared" si="38"/>
        <v>0.21644675925927004</v>
      </c>
      <c r="T306" s="119">
        <f t="shared" si="39"/>
        <v>0.21644675925927004</v>
      </c>
      <c r="U306" s="38" t="str">
        <f t="shared" si="40"/>
        <v>3-6 HRS</v>
      </c>
      <c r="V306" s="40" t="s">
        <v>477</v>
      </c>
    </row>
    <row r="307" spans="1:22" ht="15.6" x14ac:dyDescent="0.3">
      <c r="A307" s="40">
        <v>8533408</v>
      </c>
      <c r="B307" s="40">
        <v>42194497</v>
      </c>
      <c r="C307" s="40">
        <v>18</v>
      </c>
      <c r="D307" s="68" t="str">
        <f t="shared" si="34"/>
        <v>&lt;40</v>
      </c>
      <c r="E307" s="22" t="s">
        <v>30</v>
      </c>
      <c r="F307" s="15" t="str">
        <f>VLOOKUP(E307,Providers!$A$2:$B$26,2,0)</f>
        <v>Pediatrics</v>
      </c>
      <c r="G307" s="15" t="s">
        <v>7</v>
      </c>
      <c r="H307" s="40" t="s">
        <v>5</v>
      </c>
      <c r="I307" s="54">
        <v>44265</v>
      </c>
      <c r="J307" s="40" t="s">
        <v>361</v>
      </c>
      <c r="K307" s="15" t="s">
        <v>472</v>
      </c>
      <c r="L307" s="115" t="s">
        <v>54</v>
      </c>
      <c r="M307" s="61">
        <f t="shared" si="41"/>
        <v>9</v>
      </c>
      <c r="N307" s="50" t="str">
        <f t="shared" si="35"/>
        <v xml:space="preserve">Morphine </v>
      </c>
      <c r="O307" s="54">
        <v>44441</v>
      </c>
      <c r="P307" s="60">
        <v>0.2096875</v>
      </c>
      <c r="Q307" s="32">
        <f t="shared" si="36"/>
        <v>44265.739236111112</v>
      </c>
      <c r="R307" s="33">
        <f t="shared" si="37"/>
        <v>44441.209687499999</v>
      </c>
      <c r="S307" s="30"/>
      <c r="T307" s="119">
        <f t="shared" si="39"/>
        <v>0</v>
      </c>
      <c r="U307" s="38" t="str">
        <f t="shared" si="40"/>
        <v/>
      </c>
      <c r="V307" s="40" t="s">
        <v>477</v>
      </c>
    </row>
    <row r="308" spans="1:22" ht="15.6" x14ac:dyDescent="0.3">
      <c r="A308" s="40">
        <v>5810602</v>
      </c>
      <c r="B308" s="40">
        <v>49388055</v>
      </c>
      <c r="C308" s="40">
        <v>35</v>
      </c>
      <c r="D308" s="68" t="str">
        <f t="shared" si="34"/>
        <v>&lt;40</v>
      </c>
      <c r="E308" s="22" t="s">
        <v>32</v>
      </c>
      <c r="F308" s="15" t="str">
        <f>VLOOKUP(E308,Providers!$A$2:$B$26,2,0)</f>
        <v>Urology</v>
      </c>
      <c r="G308" s="15" t="s">
        <v>7</v>
      </c>
      <c r="H308" s="40" t="s">
        <v>5</v>
      </c>
      <c r="I308" s="54">
        <v>44237</v>
      </c>
      <c r="J308" s="40" t="s">
        <v>362</v>
      </c>
      <c r="K308" s="15" t="s">
        <v>46</v>
      </c>
      <c r="L308" s="115" t="s">
        <v>456</v>
      </c>
      <c r="M308" s="61">
        <f t="shared" si="41"/>
        <v>10</v>
      </c>
      <c r="N308" s="50" t="str">
        <f t="shared" si="35"/>
        <v xml:space="preserve">Methadone </v>
      </c>
      <c r="O308" s="54">
        <v>44433</v>
      </c>
      <c r="P308" s="60">
        <v>0.1736574074074074</v>
      </c>
      <c r="Q308" s="32">
        <f t="shared" si="36"/>
        <v>44237.461296296293</v>
      </c>
      <c r="R308" s="33">
        <f t="shared" si="37"/>
        <v>44433.173657407409</v>
      </c>
      <c r="S308" s="30"/>
      <c r="T308" s="119">
        <f t="shared" si="39"/>
        <v>0</v>
      </c>
      <c r="U308" s="38" t="str">
        <f t="shared" si="40"/>
        <v/>
      </c>
      <c r="V308" s="40" t="s">
        <v>477</v>
      </c>
    </row>
    <row r="309" spans="1:22" ht="31.2" x14ac:dyDescent="0.3">
      <c r="A309" s="40">
        <v>7547147</v>
      </c>
      <c r="B309" s="40">
        <v>41969305</v>
      </c>
      <c r="C309" s="40">
        <v>90</v>
      </c>
      <c r="D309" s="68" t="str">
        <f t="shared" si="34"/>
        <v>65+</v>
      </c>
      <c r="E309" s="22" t="s">
        <v>51</v>
      </c>
      <c r="F309" s="15" t="str">
        <f>VLOOKUP(E309,Providers!$A$2:$B$26,2,0)</f>
        <v>Critical Care</v>
      </c>
      <c r="G309" s="15" t="s">
        <v>7</v>
      </c>
      <c r="H309" s="40" t="s">
        <v>5</v>
      </c>
      <c r="I309" s="54">
        <v>44252</v>
      </c>
      <c r="J309" s="40" t="s">
        <v>363</v>
      </c>
      <c r="K309" s="15" t="s">
        <v>467</v>
      </c>
      <c r="L309" s="115" t="s">
        <v>458</v>
      </c>
      <c r="M309" s="61">
        <f t="shared" si="41"/>
        <v>10</v>
      </c>
      <c r="N309" s="50" t="str">
        <f t="shared" si="35"/>
        <v xml:space="preserve">OxyCODONE </v>
      </c>
      <c r="O309" s="54">
        <v>44252</v>
      </c>
      <c r="P309" s="60">
        <v>0.41429398148148144</v>
      </c>
      <c r="Q309" s="32">
        <f t="shared" si="36"/>
        <v>44252.425266203703</v>
      </c>
      <c r="R309" s="33">
        <f t="shared" si="37"/>
        <v>44252.414293981485</v>
      </c>
      <c r="S309" s="30">
        <f t="shared" si="38"/>
        <v>1.0972222218697425E-2</v>
      </c>
      <c r="T309" s="119">
        <f t="shared" si="39"/>
        <v>1.0972222218697425E-2</v>
      </c>
      <c r="U309" s="38" t="str">
        <f t="shared" si="40"/>
        <v>0-3 HRS</v>
      </c>
      <c r="V309" s="40" t="s">
        <v>477</v>
      </c>
    </row>
    <row r="310" spans="1:22" ht="31.2" x14ac:dyDescent="0.3">
      <c r="A310" s="40">
        <v>8016427</v>
      </c>
      <c r="B310" s="40">
        <v>47543843</v>
      </c>
      <c r="C310" s="40">
        <v>71</v>
      </c>
      <c r="D310" s="68" t="str">
        <f t="shared" si="34"/>
        <v>65+</v>
      </c>
      <c r="E310" s="22" t="s">
        <v>27</v>
      </c>
      <c r="F310" s="15" t="str">
        <f>VLOOKUP(E310,Providers!$A$2:$B$26,2,0)</f>
        <v>Surgery</v>
      </c>
      <c r="G310" s="15" t="s">
        <v>7</v>
      </c>
      <c r="H310" s="40" t="s">
        <v>5</v>
      </c>
      <c r="I310" s="54">
        <v>44230</v>
      </c>
      <c r="J310" s="40" t="s">
        <v>364</v>
      </c>
      <c r="K310" s="15" t="s">
        <v>474</v>
      </c>
      <c r="L310" s="115" t="s">
        <v>458</v>
      </c>
      <c r="M310" s="61">
        <f t="shared" si="41"/>
        <v>10</v>
      </c>
      <c r="N310" s="50" t="str">
        <f t="shared" si="35"/>
        <v xml:space="preserve">OxyCODONE </v>
      </c>
      <c r="O310" s="54">
        <v>44230</v>
      </c>
      <c r="P310" s="60">
        <v>0.50046296296296289</v>
      </c>
      <c r="Q310" s="32">
        <f t="shared" si="36"/>
        <v>44230.788043981483</v>
      </c>
      <c r="R310" s="33">
        <f t="shared" si="37"/>
        <v>44230.500462962962</v>
      </c>
      <c r="S310" s="30">
        <f t="shared" si="38"/>
        <v>0.28758101852145046</v>
      </c>
      <c r="T310" s="119">
        <f t="shared" si="39"/>
        <v>0.28758101852145046</v>
      </c>
      <c r="U310" s="38" t="str">
        <f t="shared" si="40"/>
        <v>6-9 HRS</v>
      </c>
      <c r="V310" s="40" t="s">
        <v>477</v>
      </c>
    </row>
    <row r="311" spans="1:22" ht="15.6" x14ac:dyDescent="0.3">
      <c r="A311" s="40">
        <v>6592341</v>
      </c>
      <c r="B311" s="40">
        <v>41110074</v>
      </c>
      <c r="C311" s="40">
        <v>36</v>
      </c>
      <c r="D311" s="68" t="str">
        <f t="shared" si="34"/>
        <v>&lt;40</v>
      </c>
      <c r="E311" s="22" t="s">
        <v>24</v>
      </c>
      <c r="F311" s="15" t="str">
        <f>VLOOKUP(E311,Providers!$A$2:$B$26,2,0)</f>
        <v>Emergency Department</v>
      </c>
      <c r="G311" s="15" t="s">
        <v>7</v>
      </c>
      <c r="H311" s="40" t="s">
        <v>5</v>
      </c>
      <c r="I311" s="54">
        <v>44276</v>
      </c>
      <c r="J311" s="40" t="s">
        <v>365</v>
      </c>
      <c r="K311" s="15" t="s">
        <v>467</v>
      </c>
      <c r="L311" s="115" t="s">
        <v>15</v>
      </c>
      <c r="M311" s="61">
        <f t="shared" si="41"/>
        <v>9</v>
      </c>
      <c r="N311" s="50" t="str">
        <f t="shared" si="35"/>
        <v xml:space="preserve">Fentanyl </v>
      </c>
      <c r="O311" s="54">
        <v>44276</v>
      </c>
      <c r="P311" s="60">
        <v>0.14071759259259259</v>
      </c>
      <c r="Q311" s="32">
        <f t="shared" si="36"/>
        <v>44276.393634259257</v>
      </c>
      <c r="R311" s="33">
        <f t="shared" si="37"/>
        <v>44276.140717592592</v>
      </c>
      <c r="S311" s="30">
        <f t="shared" si="38"/>
        <v>0.25291666666453239</v>
      </c>
      <c r="T311" s="119">
        <f t="shared" si="39"/>
        <v>0.25291666666453239</v>
      </c>
      <c r="U311" s="38" t="str">
        <f t="shared" si="40"/>
        <v>6-9 HRS</v>
      </c>
      <c r="V311" s="40" t="s">
        <v>477</v>
      </c>
    </row>
    <row r="312" spans="1:22" ht="31.2" x14ac:dyDescent="0.3">
      <c r="A312" s="40">
        <v>5540950</v>
      </c>
      <c r="B312" s="40">
        <v>48824649</v>
      </c>
      <c r="C312" s="40">
        <v>61</v>
      </c>
      <c r="D312" s="68" t="str">
        <f t="shared" si="34"/>
        <v>41-64</v>
      </c>
      <c r="E312" s="24" t="s">
        <v>49</v>
      </c>
      <c r="F312" s="15" t="str">
        <f>VLOOKUP(E312,Providers!$A$2:$B$26,2,0)</f>
        <v>Critical Care</v>
      </c>
      <c r="G312" s="15" t="s">
        <v>7</v>
      </c>
      <c r="H312" s="40" t="s">
        <v>5</v>
      </c>
      <c r="I312" s="54">
        <v>44270</v>
      </c>
      <c r="J312" s="40" t="s">
        <v>366</v>
      </c>
      <c r="K312" s="15" t="s">
        <v>471</v>
      </c>
      <c r="L312" s="115" t="s">
        <v>16</v>
      </c>
      <c r="M312" s="61">
        <f t="shared" si="41"/>
        <v>10</v>
      </c>
      <c r="N312" s="50" t="str">
        <f t="shared" si="35"/>
        <v xml:space="preserve">OxyCODONE </v>
      </c>
      <c r="O312" s="54">
        <v>44270</v>
      </c>
      <c r="P312" s="60">
        <v>0.3489814814814815</v>
      </c>
      <c r="Q312" s="32">
        <f t="shared" si="36"/>
        <v>44270.426724537036</v>
      </c>
      <c r="R312" s="33">
        <f t="shared" si="37"/>
        <v>44270.348981481482</v>
      </c>
      <c r="S312" s="30">
        <f t="shared" si="38"/>
        <v>7.7743055553582963E-2</v>
      </c>
      <c r="T312" s="119">
        <f t="shared" si="39"/>
        <v>7.7743055553582963E-2</v>
      </c>
      <c r="U312" s="38" t="str">
        <f t="shared" si="40"/>
        <v>0-3 HRS</v>
      </c>
      <c r="V312" s="40" t="s">
        <v>477</v>
      </c>
    </row>
    <row r="313" spans="1:22" ht="31.2" x14ac:dyDescent="0.3">
      <c r="A313" s="40">
        <v>2883061</v>
      </c>
      <c r="B313" s="40">
        <v>40647587</v>
      </c>
      <c r="C313" s="40">
        <v>20</v>
      </c>
      <c r="D313" s="68" t="str">
        <f t="shared" si="34"/>
        <v>&lt;40</v>
      </c>
      <c r="E313" s="22" t="s">
        <v>51</v>
      </c>
      <c r="F313" s="15" t="str">
        <f>VLOOKUP(E313,Providers!$A$2:$B$26,2,0)</f>
        <v>Critical Care</v>
      </c>
      <c r="G313" s="15" t="s">
        <v>7</v>
      </c>
      <c r="H313" s="40" t="s">
        <v>5</v>
      </c>
      <c r="I313" s="54">
        <v>44308</v>
      </c>
      <c r="J313" s="40" t="s">
        <v>367</v>
      </c>
      <c r="K313" s="15" t="s">
        <v>473</v>
      </c>
      <c r="L313" s="115" t="s">
        <v>459</v>
      </c>
      <c r="M313" s="61">
        <f t="shared" si="41"/>
        <v>12</v>
      </c>
      <c r="N313" s="50" t="str">
        <f t="shared" si="35"/>
        <v xml:space="preserve">Hydrocodone </v>
      </c>
      <c r="O313" s="54">
        <v>44308</v>
      </c>
      <c r="P313" s="60">
        <v>0.25853009259259258</v>
      </c>
      <c r="Q313" s="32">
        <f t="shared" si="36"/>
        <v>44308.537997685184</v>
      </c>
      <c r="R313" s="33">
        <f t="shared" si="37"/>
        <v>44308.258530092593</v>
      </c>
      <c r="S313" s="30">
        <f t="shared" si="38"/>
        <v>0.27946759259066312</v>
      </c>
      <c r="T313" s="119">
        <f t="shared" si="39"/>
        <v>0.27946759259066312</v>
      </c>
      <c r="U313" s="38" t="str">
        <f t="shared" si="40"/>
        <v>6-9 HRS</v>
      </c>
      <c r="V313" s="40" t="s">
        <v>477</v>
      </c>
    </row>
    <row r="314" spans="1:22" ht="15.6" x14ac:dyDescent="0.3">
      <c r="A314" s="40">
        <v>4594599</v>
      </c>
      <c r="B314" s="40">
        <v>40974957</v>
      </c>
      <c r="C314" s="40">
        <v>87</v>
      </c>
      <c r="D314" s="68" t="str">
        <f t="shared" si="34"/>
        <v>65+</v>
      </c>
      <c r="E314" s="22" t="s">
        <v>24</v>
      </c>
      <c r="F314" s="15" t="str">
        <f>VLOOKUP(E314,Providers!$A$2:$B$26,2,0)</f>
        <v>Emergency Department</v>
      </c>
      <c r="G314" s="15" t="s">
        <v>7</v>
      </c>
      <c r="H314" s="40" t="s">
        <v>5</v>
      </c>
      <c r="I314" s="54">
        <v>44260</v>
      </c>
      <c r="J314" s="40" t="s">
        <v>368</v>
      </c>
      <c r="K314" s="15" t="s">
        <v>466</v>
      </c>
      <c r="L314" s="115" t="s">
        <v>461</v>
      </c>
      <c r="M314" s="61">
        <f t="shared" si="41"/>
        <v>14</v>
      </c>
      <c r="N314" s="50" t="str">
        <f t="shared" si="35"/>
        <v xml:space="preserve">Hydromorphone </v>
      </c>
      <c r="O314" s="54">
        <v>44459</v>
      </c>
      <c r="P314" s="60">
        <v>0.51273148148148151</v>
      </c>
      <c r="Q314" s="32">
        <f t="shared" si="36"/>
        <v>44260.682060185187</v>
      </c>
      <c r="R314" s="33">
        <f t="shared" si="37"/>
        <v>44459.512731481482</v>
      </c>
      <c r="S314" s="30"/>
      <c r="T314" s="119">
        <f t="shared" si="39"/>
        <v>0</v>
      </c>
      <c r="U314" s="38" t="str">
        <f t="shared" si="40"/>
        <v/>
      </c>
      <c r="V314" s="40" t="s">
        <v>477</v>
      </c>
    </row>
    <row r="315" spans="1:22" ht="15.6" x14ac:dyDescent="0.3">
      <c r="A315" s="40">
        <v>3746936</v>
      </c>
      <c r="B315" s="40">
        <v>49846527</v>
      </c>
      <c r="C315" s="40">
        <v>46</v>
      </c>
      <c r="D315" s="68" t="str">
        <f t="shared" si="34"/>
        <v>41-64</v>
      </c>
      <c r="E315" s="22" t="s">
        <v>26</v>
      </c>
      <c r="F315" s="15" t="str">
        <f>VLOOKUP(E315,Providers!$A$2:$B$26,2,0)</f>
        <v>Cardiology</v>
      </c>
      <c r="G315" s="15" t="s">
        <v>7</v>
      </c>
      <c r="H315" s="40" t="s">
        <v>5</v>
      </c>
      <c r="I315" s="54">
        <v>44491</v>
      </c>
      <c r="J315" s="40" t="s">
        <v>369</v>
      </c>
      <c r="K315" s="15" t="s">
        <v>464</v>
      </c>
      <c r="L315" s="115" t="s">
        <v>55</v>
      </c>
      <c r="M315" s="61">
        <f t="shared" si="41"/>
        <v>9</v>
      </c>
      <c r="N315" s="50" t="str">
        <f t="shared" si="35"/>
        <v xml:space="preserve">Morphine </v>
      </c>
      <c r="O315" s="54">
        <v>44491</v>
      </c>
      <c r="P315" s="60">
        <v>0.18775462962962963</v>
      </c>
      <c r="Q315" s="32">
        <f t="shared" si="36"/>
        <v>44491.226099537038</v>
      </c>
      <c r="R315" s="33">
        <f t="shared" si="37"/>
        <v>44491.187754629631</v>
      </c>
      <c r="S315" s="30">
        <f t="shared" si="38"/>
        <v>3.8344907407008577E-2</v>
      </c>
      <c r="T315" s="119">
        <f t="shared" si="39"/>
        <v>3.8344907407008577E-2</v>
      </c>
      <c r="U315" s="38" t="str">
        <f t="shared" si="40"/>
        <v>0-3 HRS</v>
      </c>
      <c r="V315" s="40" t="s">
        <v>477</v>
      </c>
    </row>
    <row r="316" spans="1:22" ht="15.6" x14ac:dyDescent="0.3">
      <c r="A316" s="40">
        <v>2565594</v>
      </c>
      <c r="B316" s="40">
        <v>46787239</v>
      </c>
      <c r="C316" s="40">
        <v>13</v>
      </c>
      <c r="D316" s="68" t="str">
        <f t="shared" si="34"/>
        <v>&lt;40</v>
      </c>
      <c r="E316" s="22" t="s">
        <v>30</v>
      </c>
      <c r="F316" s="15" t="str">
        <f>VLOOKUP(E316,Providers!$A$2:$B$26,2,0)</f>
        <v>Pediatrics</v>
      </c>
      <c r="G316" s="15" t="s">
        <v>7</v>
      </c>
      <c r="H316" s="40" t="s">
        <v>5</v>
      </c>
      <c r="I316" s="54">
        <v>44526</v>
      </c>
      <c r="J316" s="40" t="s">
        <v>370</v>
      </c>
      <c r="K316" s="15" t="s">
        <v>464</v>
      </c>
      <c r="L316" s="115" t="s">
        <v>53</v>
      </c>
      <c r="M316" s="61">
        <f t="shared" si="41"/>
        <v>9</v>
      </c>
      <c r="N316" s="50" t="str">
        <f t="shared" si="35"/>
        <v xml:space="preserve">Morphine </v>
      </c>
      <c r="O316" s="54">
        <v>44525</v>
      </c>
      <c r="P316" s="60">
        <v>0.95696759259259256</v>
      </c>
      <c r="Q316" s="32">
        <f t="shared" si="36"/>
        <v>44526.004004629627</v>
      </c>
      <c r="R316" s="33">
        <f t="shared" si="37"/>
        <v>44525.956967592596</v>
      </c>
      <c r="S316" s="30">
        <f t="shared" si="38"/>
        <v>4.7037037031259388E-2</v>
      </c>
      <c r="T316" s="119">
        <f t="shared" si="39"/>
        <v>4.7037037031259388E-2</v>
      </c>
      <c r="U316" s="38" t="str">
        <f t="shared" si="40"/>
        <v>0-3 HRS</v>
      </c>
      <c r="V316" s="40" t="s">
        <v>477</v>
      </c>
    </row>
    <row r="317" spans="1:22" ht="15.6" x14ac:dyDescent="0.3">
      <c r="A317" s="40">
        <v>1236546</v>
      </c>
      <c r="B317" s="40">
        <v>47133131</v>
      </c>
      <c r="C317" s="40">
        <v>78</v>
      </c>
      <c r="D317" s="68" t="str">
        <f t="shared" si="34"/>
        <v>65+</v>
      </c>
      <c r="E317" s="22" t="s">
        <v>27</v>
      </c>
      <c r="F317" s="15" t="str">
        <f>VLOOKUP(E317,Providers!$A$2:$B$26,2,0)</f>
        <v>Surgery</v>
      </c>
      <c r="G317" s="15" t="s">
        <v>7</v>
      </c>
      <c r="H317" s="40" t="s">
        <v>5</v>
      </c>
      <c r="I317" s="54">
        <v>44222</v>
      </c>
      <c r="J317" s="40" t="s">
        <v>371</v>
      </c>
      <c r="K317" s="15" t="s">
        <v>473</v>
      </c>
      <c r="L317" s="115" t="s">
        <v>52</v>
      </c>
      <c r="M317" s="61">
        <f t="shared" si="41"/>
        <v>9</v>
      </c>
      <c r="N317" s="50" t="str">
        <f t="shared" si="35"/>
        <v xml:space="preserve">Fentanyl </v>
      </c>
      <c r="O317" s="54">
        <v>44222</v>
      </c>
      <c r="P317" s="60">
        <v>0.1401388888888889</v>
      </c>
      <c r="Q317" s="32">
        <f t="shared" si="36"/>
        <v>44222.202465277776</v>
      </c>
      <c r="R317" s="33">
        <f t="shared" si="37"/>
        <v>44222.140138888892</v>
      </c>
      <c r="S317" s="30">
        <f t="shared" si="38"/>
        <v>6.2326388884685002E-2</v>
      </c>
      <c r="T317" s="119">
        <f t="shared" si="39"/>
        <v>6.2326388884685002E-2</v>
      </c>
      <c r="U317" s="38" t="str">
        <f t="shared" si="40"/>
        <v>0-3 HRS</v>
      </c>
      <c r="V317" s="40" t="s">
        <v>478</v>
      </c>
    </row>
    <row r="318" spans="1:22" ht="15.6" x14ac:dyDescent="0.3">
      <c r="A318" s="40">
        <v>1509081</v>
      </c>
      <c r="B318" s="40">
        <v>46763560</v>
      </c>
      <c r="C318" s="40">
        <v>63</v>
      </c>
      <c r="D318" s="68" t="str">
        <f t="shared" si="34"/>
        <v>41-64</v>
      </c>
      <c r="E318" s="22" t="s">
        <v>37</v>
      </c>
      <c r="F318" s="15" t="str">
        <f>VLOOKUP(E318,Providers!$A$2:$B$26,2,0)</f>
        <v>Critical Care</v>
      </c>
      <c r="G318" s="15" t="s">
        <v>7</v>
      </c>
      <c r="H318" s="40" t="s">
        <v>5</v>
      </c>
      <c r="I318" s="54">
        <v>44498</v>
      </c>
      <c r="J318" s="40" t="s">
        <v>372</v>
      </c>
      <c r="K318" s="15" t="s">
        <v>464</v>
      </c>
      <c r="L318" s="115" t="s">
        <v>56</v>
      </c>
      <c r="M318" s="61">
        <f t="shared" si="41"/>
        <v>9</v>
      </c>
      <c r="N318" s="50" t="str">
        <f t="shared" si="35"/>
        <v xml:space="preserve">Fentanyl </v>
      </c>
      <c r="O318" s="54">
        <v>44498</v>
      </c>
      <c r="P318" s="60">
        <v>0.55563657407407419</v>
      </c>
      <c r="Q318" s="32">
        <f t="shared" si="36"/>
        <v>44498.724641203706</v>
      </c>
      <c r="R318" s="33">
        <f t="shared" si="37"/>
        <v>44498.555636574078</v>
      </c>
      <c r="S318" s="30">
        <f t="shared" si="38"/>
        <v>0.16900462962803431</v>
      </c>
      <c r="T318" s="119">
        <f t="shared" si="39"/>
        <v>0.16900462962803431</v>
      </c>
      <c r="U318" s="38" t="str">
        <f t="shared" si="40"/>
        <v>3-6 HRS</v>
      </c>
      <c r="V318" s="40" t="s">
        <v>477</v>
      </c>
    </row>
    <row r="319" spans="1:22" ht="31.2" x14ac:dyDescent="0.3">
      <c r="A319" s="40">
        <v>2638902</v>
      </c>
      <c r="B319" s="40">
        <v>44311092</v>
      </c>
      <c r="C319" s="40">
        <v>24</v>
      </c>
      <c r="D319" s="68" t="str">
        <f t="shared" si="34"/>
        <v>&lt;40</v>
      </c>
      <c r="E319" s="22" t="s">
        <v>51</v>
      </c>
      <c r="F319" s="15" t="str">
        <f>VLOOKUP(E319,Providers!$A$2:$B$26,2,0)</f>
        <v>Critical Care</v>
      </c>
      <c r="G319" s="15" t="s">
        <v>7</v>
      </c>
      <c r="H319" s="40" t="s">
        <v>5</v>
      </c>
      <c r="I319" s="54">
        <v>44307</v>
      </c>
      <c r="J319" s="40" t="s">
        <v>373</v>
      </c>
      <c r="K319" s="15" t="s">
        <v>473</v>
      </c>
      <c r="L319" s="115" t="s">
        <v>16</v>
      </c>
      <c r="M319" s="61">
        <f t="shared" si="41"/>
        <v>10</v>
      </c>
      <c r="N319" s="50" t="str">
        <f t="shared" si="35"/>
        <v xml:space="preserve">OxyCODONE </v>
      </c>
      <c r="O319" s="54">
        <v>44307</v>
      </c>
      <c r="P319" s="60">
        <v>0.49625000000000002</v>
      </c>
      <c r="Q319" s="32">
        <f t="shared" si="36"/>
        <v>44307.576435185183</v>
      </c>
      <c r="R319" s="33">
        <f t="shared" si="37"/>
        <v>44307.496249999997</v>
      </c>
      <c r="S319" s="30">
        <f t="shared" si="38"/>
        <v>8.0185185186564922E-2</v>
      </c>
      <c r="T319" s="119">
        <f t="shared" si="39"/>
        <v>8.0185185186564922E-2</v>
      </c>
      <c r="U319" s="38" t="str">
        <f t="shared" si="40"/>
        <v>0-3 HRS</v>
      </c>
      <c r="V319" s="40" t="s">
        <v>478</v>
      </c>
    </row>
    <row r="320" spans="1:22" ht="15.6" x14ac:dyDescent="0.3">
      <c r="A320" s="40">
        <v>1218406</v>
      </c>
      <c r="B320" s="40">
        <v>46544133</v>
      </c>
      <c r="C320" s="40">
        <v>84</v>
      </c>
      <c r="D320" s="68" t="str">
        <f t="shared" si="34"/>
        <v>65+</v>
      </c>
      <c r="E320" s="22" t="s">
        <v>26</v>
      </c>
      <c r="F320" s="15" t="str">
        <f>VLOOKUP(E320,Providers!$A$2:$B$26,2,0)</f>
        <v>Cardiology</v>
      </c>
      <c r="G320" s="15" t="s">
        <v>7</v>
      </c>
      <c r="H320" s="40" t="s">
        <v>5</v>
      </c>
      <c r="I320" s="54">
        <v>44548</v>
      </c>
      <c r="J320" s="40" t="s">
        <v>374</v>
      </c>
      <c r="K320" s="15" t="s">
        <v>471</v>
      </c>
      <c r="L320" s="115" t="s">
        <v>52</v>
      </c>
      <c r="M320" s="61">
        <f t="shared" si="41"/>
        <v>9</v>
      </c>
      <c r="N320" s="50" t="str">
        <f t="shared" si="35"/>
        <v xml:space="preserve">Fentanyl </v>
      </c>
      <c r="O320" s="54">
        <v>44548</v>
      </c>
      <c r="P320" s="60">
        <v>0.10594907407407403</v>
      </c>
      <c r="Q320" s="32">
        <f t="shared" si="36"/>
        <v>44548.301574074074</v>
      </c>
      <c r="R320" s="33">
        <f t="shared" si="37"/>
        <v>44548.105949074074</v>
      </c>
      <c r="S320" s="30">
        <f t="shared" si="38"/>
        <v>0.19562500000029104</v>
      </c>
      <c r="T320" s="119">
        <f t="shared" si="39"/>
        <v>0.19562500000029104</v>
      </c>
      <c r="U320" s="38" t="str">
        <f t="shared" si="40"/>
        <v>3-6 HRS</v>
      </c>
      <c r="V320" s="40" t="s">
        <v>477</v>
      </c>
    </row>
    <row r="321" spans="1:26" ht="15.6" x14ac:dyDescent="0.3">
      <c r="A321" s="40">
        <v>7212681</v>
      </c>
      <c r="B321" s="40">
        <v>43683214</v>
      </c>
      <c r="C321" s="40">
        <v>19</v>
      </c>
      <c r="D321" s="68" t="str">
        <f t="shared" si="34"/>
        <v>&lt;40</v>
      </c>
      <c r="E321" s="22" t="s">
        <v>31</v>
      </c>
      <c r="F321" s="15" t="str">
        <f>VLOOKUP(E321,Providers!$A$2:$B$26,2,0)</f>
        <v>Surgery</v>
      </c>
      <c r="G321" s="15" t="s">
        <v>7</v>
      </c>
      <c r="H321" s="40" t="s">
        <v>5</v>
      </c>
      <c r="I321" s="54">
        <v>44205</v>
      </c>
      <c r="J321" s="40" t="s">
        <v>375</v>
      </c>
      <c r="K321" s="15" t="s">
        <v>467</v>
      </c>
      <c r="L321" s="115" t="s">
        <v>55</v>
      </c>
      <c r="M321" s="61">
        <f t="shared" si="41"/>
        <v>9</v>
      </c>
      <c r="N321" s="50" t="str">
        <f t="shared" si="35"/>
        <v xml:space="preserve">Morphine </v>
      </c>
      <c r="O321" s="54">
        <v>44205</v>
      </c>
      <c r="P321" s="60">
        <v>0.41620370370370369</v>
      </c>
      <c r="Q321" s="32">
        <f t="shared" si="36"/>
        <v>44205.466354166667</v>
      </c>
      <c r="R321" s="33">
        <f t="shared" si="37"/>
        <v>44205.416203703702</v>
      </c>
      <c r="S321" s="30">
        <f t="shared" si="38"/>
        <v>5.0150462964666076E-2</v>
      </c>
      <c r="T321" s="119">
        <f t="shared" si="39"/>
        <v>5.0150462964666076E-2</v>
      </c>
      <c r="U321" s="38" t="str">
        <f t="shared" si="40"/>
        <v>0-3 HRS</v>
      </c>
      <c r="V321" s="40" t="s">
        <v>477</v>
      </c>
    </row>
    <row r="322" spans="1:26" ht="31.2" x14ac:dyDescent="0.3">
      <c r="A322" s="40">
        <v>1542231</v>
      </c>
      <c r="B322" s="40">
        <v>48985798</v>
      </c>
      <c r="C322" s="40">
        <v>30</v>
      </c>
      <c r="D322" s="68" t="str">
        <f t="shared" si="34"/>
        <v>&lt;40</v>
      </c>
      <c r="E322" s="22" t="s">
        <v>25</v>
      </c>
      <c r="F322" s="15" t="str">
        <f>VLOOKUP(E322,Providers!$A$2:$B$26,2,0)</f>
        <v>Urology</v>
      </c>
      <c r="G322" s="15" t="s">
        <v>7</v>
      </c>
      <c r="H322" s="40" t="s">
        <v>5</v>
      </c>
      <c r="I322" s="54">
        <v>44500</v>
      </c>
      <c r="J322" s="40" t="s">
        <v>376</v>
      </c>
      <c r="K322" s="15" t="s">
        <v>466</v>
      </c>
      <c r="L322" s="115" t="s">
        <v>16</v>
      </c>
      <c r="M322" s="61">
        <f t="shared" si="41"/>
        <v>10</v>
      </c>
      <c r="N322" s="50" t="str">
        <f t="shared" si="35"/>
        <v xml:space="preserve">OxyCODONE </v>
      </c>
      <c r="O322" s="54">
        <v>44500</v>
      </c>
      <c r="P322" s="60">
        <v>5.2615740740740713E-2</v>
      </c>
      <c r="Q322" s="32">
        <f t="shared" si="36"/>
        <v>44500.895486111112</v>
      </c>
      <c r="R322" s="33">
        <f t="shared" si="37"/>
        <v>44500.052615740744</v>
      </c>
      <c r="S322" s="30">
        <f t="shared" si="38"/>
        <v>0.84287037036847323</v>
      </c>
      <c r="T322" s="119">
        <f t="shared" si="39"/>
        <v>0.84287037036847323</v>
      </c>
      <c r="U322" s="38" t="str">
        <f t="shared" si="40"/>
        <v>12+ HRS</v>
      </c>
      <c r="V322" s="40" t="s">
        <v>477</v>
      </c>
    </row>
    <row r="323" spans="1:26" ht="15.6" x14ac:dyDescent="0.3">
      <c r="A323" s="40">
        <v>1104438</v>
      </c>
      <c r="B323" s="40">
        <v>45962418</v>
      </c>
      <c r="C323" s="40">
        <v>76</v>
      </c>
      <c r="D323" s="68" t="str">
        <f t="shared" si="34"/>
        <v>65+</v>
      </c>
      <c r="E323" s="22" t="s">
        <v>18</v>
      </c>
      <c r="F323" s="15" t="str">
        <f>VLOOKUP(E323,Providers!$A$2:$B$26,2,0)</f>
        <v>Surgery</v>
      </c>
      <c r="G323" s="15" t="s">
        <v>7</v>
      </c>
      <c r="H323" s="40" t="s">
        <v>5</v>
      </c>
      <c r="I323" s="54">
        <v>44390</v>
      </c>
      <c r="J323" s="40" t="s">
        <v>377</v>
      </c>
      <c r="K323" s="15" t="s">
        <v>472</v>
      </c>
      <c r="L323" s="115" t="s">
        <v>55</v>
      </c>
      <c r="M323" s="61">
        <f t="shared" si="41"/>
        <v>9</v>
      </c>
      <c r="N323" s="50" t="str">
        <f t="shared" si="35"/>
        <v xml:space="preserve">Morphine </v>
      </c>
      <c r="O323" s="54">
        <v>44390</v>
      </c>
      <c r="P323" s="60">
        <v>0.36501157407407409</v>
      </c>
      <c r="Q323" s="32">
        <f t="shared" si="36"/>
        <v>44390.385439814818</v>
      </c>
      <c r="R323" s="33">
        <f t="shared" si="37"/>
        <v>44390.365011574075</v>
      </c>
      <c r="S323" s="30">
        <f t="shared" si="38"/>
        <v>2.0428240743058268E-2</v>
      </c>
      <c r="T323" s="119">
        <f t="shared" si="39"/>
        <v>2.0428240743058268E-2</v>
      </c>
      <c r="U323" s="38" t="str">
        <f t="shared" si="40"/>
        <v>0-3 HRS</v>
      </c>
      <c r="V323" s="40" t="s">
        <v>477</v>
      </c>
    </row>
    <row r="324" spans="1:26" ht="15.6" x14ac:dyDescent="0.3">
      <c r="A324" s="40">
        <v>7696187</v>
      </c>
      <c r="B324" s="40">
        <v>46059041</v>
      </c>
      <c r="C324" s="40">
        <v>67</v>
      </c>
      <c r="D324" s="68" t="str">
        <f t="shared" ref="D324:D387" si="42">IF(C324&lt;41,"&lt;40",IF(C324&lt;65,"41-64","65+"))</f>
        <v>65+</v>
      </c>
      <c r="E324" s="22" t="s">
        <v>21</v>
      </c>
      <c r="F324" s="15" t="str">
        <f>VLOOKUP(E324,Providers!$A$2:$B$26,2,0)</f>
        <v>Urology</v>
      </c>
      <c r="G324" s="15" t="s">
        <v>7</v>
      </c>
      <c r="H324" s="40" t="s">
        <v>5</v>
      </c>
      <c r="I324" s="54">
        <v>44534</v>
      </c>
      <c r="J324" s="40" t="s">
        <v>378</v>
      </c>
      <c r="K324" s="15" t="s">
        <v>472</v>
      </c>
      <c r="L324" s="115" t="s">
        <v>56</v>
      </c>
      <c r="M324" s="61">
        <f t="shared" si="41"/>
        <v>9</v>
      </c>
      <c r="N324" s="50" t="str">
        <f t="shared" ref="N324:N387" si="43">IF(MID(L324,3,1)=" ","No Prior",MID(L324,1,M324))</f>
        <v xml:space="preserve">Fentanyl </v>
      </c>
      <c r="O324" s="54">
        <v>44534</v>
      </c>
      <c r="P324" s="60">
        <v>0.3259259259259259</v>
      </c>
      <c r="Q324" s="32">
        <f t="shared" ref="Q324:Q387" si="44">(I324+J324)</f>
        <v>44534.347372685188</v>
      </c>
      <c r="R324" s="33">
        <f t="shared" ref="R324:R387" si="45">(O324+P324)</f>
        <v>44534.325925925928</v>
      </c>
      <c r="S324" s="30">
        <f t="shared" ref="S324:S387" si="46">Q324-R324</f>
        <v>2.1446759259561077E-2</v>
      </c>
      <c r="T324" s="119">
        <f t="shared" ref="T324:T387" si="47">S324</f>
        <v>2.1446759259561077E-2</v>
      </c>
      <c r="U324" s="38" t="str">
        <f t="shared" ref="U324:U387" si="48">IF(S324=0,"",IF(T324&lt;0.125,"0-3 HRS",IF(T324&lt;0.251,"3-6 HRS",IF(T324&lt;0.3751,"6-9 HRS",IF(T324&lt;0.51,"9-12 HRS","12+ HRS")))))</f>
        <v>0-3 HRS</v>
      </c>
      <c r="V324" s="40" t="s">
        <v>478</v>
      </c>
    </row>
    <row r="325" spans="1:26" ht="31.2" x14ac:dyDescent="0.3">
      <c r="A325" s="40">
        <v>7704537</v>
      </c>
      <c r="B325" s="40">
        <v>45478597</v>
      </c>
      <c r="C325" s="40">
        <v>98</v>
      </c>
      <c r="D325" s="68" t="str">
        <f t="shared" si="42"/>
        <v>65+</v>
      </c>
      <c r="E325" s="22" t="s">
        <v>32</v>
      </c>
      <c r="F325" s="15" t="str">
        <f>VLOOKUP(E325,Providers!$A$2:$B$26,2,0)</f>
        <v>Urology</v>
      </c>
      <c r="G325" s="15" t="s">
        <v>7</v>
      </c>
      <c r="H325" s="40" t="s">
        <v>5</v>
      </c>
      <c r="I325" s="54">
        <v>44545</v>
      </c>
      <c r="J325" s="40" t="s">
        <v>379</v>
      </c>
      <c r="K325" s="15" t="s">
        <v>46</v>
      </c>
      <c r="L325" s="115" t="s">
        <v>494</v>
      </c>
      <c r="M325" s="61">
        <f t="shared" ref="M325:M388" si="49">IF(MID(L325,3,1)=" ",3,IF(MID(L325,4,1)=" ",4,IF(MID(L325,5,1)=" ",5,IF(MID(L325,6,1)=" ",6,IF(MID(L325,7,1)=" ",7,IF(MID(L325,8,1)=" ",8,IF(MID(L325,9,1)=" ",9,IF(MID(L325,10,1)=" ",10,IF(MID(L325,11,1)=" ",11,IF(MID(L325,12,1)=" ",12,IF(MID(L325,13,1)=" ",13,IF(MID(L325,14,1)=" ",14,99))))))))))))</f>
        <v>10</v>
      </c>
      <c r="N325" s="50" t="str">
        <f t="shared" si="43"/>
        <v xml:space="preserve">Oxycodone </v>
      </c>
      <c r="O325" s="54">
        <v>44545</v>
      </c>
      <c r="P325" s="60">
        <v>9.8599537037037041E-2</v>
      </c>
      <c r="Q325" s="32">
        <f t="shared" si="44"/>
        <v>44545.138483796298</v>
      </c>
      <c r="R325" s="33">
        <f t="shared" si="45"/>
        <v>44545.098599537036</v>
      </c>
      <c r="S325" s="30">
        <f t="shared" si="46"/>
        <v>3.9884259262180422E-2</v>
      </c>
      <c r="T325" s="119">
        <f t="shared" si="47"/>
        <v>3.9884259262180422E-2</v>
      </c>
      <c r="U325" s="38" t="str">
        <f t="shared" si="48"/>
        <v>0-3 HRS</v>
      </c>
      <c r="V325" s="40" t="s">
        <v>477</v>
      </c>
    </row>
    <row r="326" spans="1:26" s="13" customFormat="1" ht="31.2" x14ac:dyDescent="0.3">
      <c r="A326" s="40">
        <v>6279193</v>
      </c>
      <c r="B326" s="40">
        <v>42248050</v>
      </c>
      <c r="C326" s="40">
        <v>23</v>
      </c>
      <c r="D326" s="68" t="str">
        <f t="shared" si="42"/>
        <v>&lt;40</v>
      </c>
      <c r="E326" s="22" t="s">
        <v>28</v>
      </c>
      <c r="F326" s="15" t="str">
        <f>VLOOKUP(E326,Providers!$A$2:$B$26,2,0)</f>
        <v>Cardiology</v>
      </c>
      <c r="G326" s="15" t="s">
        <v>7</v>
      </c>
      <c r="H326" s="40" t="s">
        <v>5</v>
      </c>
      <c r="I326" s="54">
        <v>44273</v>
      </c>
      <c r="J326" s="40" t="s">
        <v>380</v>
      </c>
      <c r="K326" s="15" t="s">
        <v>463</v>
      </c>
      <c r="L326" s="115" t="s">
        <v>462</v>
      </c>
      <c r="M326" s="61">
        <f t="shared" si="49"/>
        <v>3</v>
      </c>
      <c r="N326" s="50" t="str">
        <f t="shared" si="43"/>
        <v>No Prior</v>
      </c>
      <c r="O326" s="54"/>
      <c r="P326" s="60"/>
      <c r="Q326" s="32">
        <f t="shared" si="44"/>
        <v>44273.242465277777</v>
      </c>
      <c r="R326" s="33">
        <f t="shared" si="45"/>
        <v>0</v>
      </c>
      <c r="S326" s="30"/>
      <c r="T326" s="119">
        <f t="shared" si="47"/>
        <v>0</v>
      </c>
      <c r="U326" s="38" t="str">
        <f t="shared" si="48"/>
        <v/>
      </c>
      <c r="V326" s="40" t="s">
        <v>477</v>
      </c>
      <c r="X326" s="3"/>
      <c r="Y326" s="71"/>
      <c r="Z326" s="74"/>
    </row>
    <row r="327" spans="1:26" ht="15.6" x14ac:dyDescent="0.3">
      <c r="A327" s="40">
        <v>7886428</v>
      </c>
      <c r="B327" s="40">
        <v>41344785</v>
      </c>
      <c r="C327" s="40">
        <v>13</v>
      </c>
      <c r="D327" s="68" t="str">
        <f t="shared" si="42"/>
        <v>&lt;40</v>
      </c>
      <c r="E327" s="22" t="s">
        <v>36</v>
      </c>
      <c r="F327" s="15" t="str">
        <f>VLOOKUP(E327,Providers!$A$2:$B$26,2,0)</f>
        <v>Pediatrics</v>
      </c>
      <c r="G327" s="15" t="s">
        <v>7</v>
      </c>
      <c r="H327" s="40" t="s">
        <v>5</v>
      </c>
      <c r="I327" s="54">
        <v>44435</v>
      </c>
      <c r="J327" s="40" t="s">
        <v>381</v>
      </c>
      <c r="K327" s="15" t="s">
        <v>468</v>
      </c>
      <c r="L327" s="115" t="s">
        <v>54</v>
      </c>
      <c r="M327" s="61">
        <f t="shared" si="49"/>
        <v>9</v>
      </c>
      <c r="N327" s="50" t="str">
        <f t="shared" si="43"/>
        <v xml:space="preserve">Morphine </v>
      </c>
      <c r="O327" s="54">
        <v>44435</v>
      </c>
      <c r="P327" s="60">
        <v>0.48060185185185184</v>
      </c>
      <c r="Q327" s="32">
        <f t="shared" si="44"/>
        <v>44435.550254629627</v>
      </c>
      <c r="R327" s="33">
        <f t="shared" si="45"/>
        <v>44435.48060185185</v>
      </c>
      <c r="S327" s="30">
        <f t="shared" si="46"/>
        <v>6.9652777776354924E-2</v>
      </c>
      <c r="T327" s="119">
        <f t="shared" si="47"/>
        <v>6.9652777776354924E-2</v>
      </c>
      <c r="U327" s="38" t="str">
        <f t="shared" si="48"/>
        <v>0-3 HRS</v>
      </c>
      <c r="V327" s="40" t="s">
        <v>477</v>
      </c>
    </row>
    <row r="328" spans="1:26" ht="15.6" x14ac:dyDescent="0.3">
      <c r="A328" s="40">
        <v>5218702</v>
      </c>
      <c r="B328" s="40">
        <v>43359597</v>
      </c>
      <c r="C328" s="40">
        <v>14</v>
      </c>
      <c r="D328" s="68" t="str">
        <f t="shared" si="42"/>
        <v>&lt;40</v>
      </c>
      <c r="E328" s="22" t="s">
        <v>30</v>
      </c>
      <c r="F328" s="15" t="str">
        <f>VLOOKUP(E328,Providers!$A$2:$B$26,2,0)</f>
        <v>Pediatrics</v>
      </c>
      <c r="G328" s="15" t="s">
        <v>7</v>
      </c>
      <c r="H328" s="40" t="s">
        <v>5</v>
      </c>
      <c r="I328" s="54">
        <v>44429</v>
      </c>
      <c r="J328" s="40" t="s">
        <v>382</v>
      </c>
      <c r="K328" s="15" t="s">
        <v>468</v>
      </c>
      <c r="L328" s="115" t="s">
        <v>56</v>
      </c>
      <c r="M328" s="61">
        <f t="shared" si="49"/>
        <v>9</v>
      </c>
      <c r="N328" s="50" t="str">
        <f t="shared" si="43"/>
        <v xml:space="preserve">Fentanyl </v>
      </c>
      <c r="O328" s="54">
        <v>44429</v>
      </c>
      <c r="P328" s="60">
        <v>0.23599537037037036</v>
      </c>
      <c r="Q328" s="32">
        <f t="shared" si="44"/>
        <v>44429.322233796294</v>
      </c>
      <c r="R328" s="33">
        <f t="shared" si="45"/>
        <v>44429.235995370371</v>
      </c>
      <c r="S328" s="30">
        <f t="shared" si="46"/>
        <v>8.6238425923511386E-2</v>
      </c>
      <c r="T328" s="119">
        <f t="shared" si="47"/>
        <v>8.6238425923511386E-2</v>
      </c>
      <c r="U328" s="38" t="str">
        <f t="shared" si="48"/>
        <v>0-3 HRS</v>
      </c>
      <c r="V328" s="40" t="s">
        <v>477</v>
      </c>
    </row>
    <row r="329" spans="1:26" ht="15.6" x14ac:dyDescent="0.3">
      <c r="A329" s="40">
        <v>4522804</v>
      </c>
      <c r="B329" s="40">
        <v>44068613</v>
      </c>
      <c r="C329" s="40">
        <v>41</v>
      </c>
      <c r="D329" s="68" t="str">
        <f t="shared" si="42"/>
        <v>41-64</v>
      </c>
      <c r="E329" s="22" t="s">
        <v>50</v>
      </c>
      <c r="F329" s="15" t="str">
        <f>VLOOKUP(E329,Providers!$A$2:$B$26,2,0)</f>
        <v>Critical Care</v>
      </c>
      <c r="G329" s="15" t="s">
        <v>7</v>
      </c>
      <c r="H329" s="40" t="s">
        <v>5</v>
      </c>
      <c r="I329" s="54">
        <v>44291</v>
      </c>
      <c r="J329" s="40" t="s">
        <v>383</v>
      </c>
      <c r="K329" s="15" t="s">
        <v>464</v>
      </c>
      <c r="L329" s="115" t="s">
        <v>54</v>
      </c>
      <c r="M329" s="61">
        <f t="shared" si="49"/>
        <v>9</v>
      </c>
      <c r="N329" s="50" t="str">
        <f t="shared" si="43"/>
        <v xml:space="preserve">Morphine </v>
      </c>
      <c r="O329" s="54">
        <v>44291</v>
      </c>
      <c r="P329" s="60">
        <v>0.20744212962962963</v>
      </c>
      <c r="Q329" s="32">
        <f t="shared" si="44"/>
        <v>44291.249282407407</v>
      </c>
      <c r="R329" s="33">
        <f t="shared" si="45"/>
        <v>44291.207442129627</v>
      </c>
      <c r="S329" s="30">
        <f t="shared" si="46"/>
        <v>4.1840277779556345E-2</v>
      </c>
      <c r="T329" s="119">
        <f t="shared" si="47"/>
        <v>4.1840277779556345E-2</v>
      </c>
      <c r="U329" s="38" t="str">
        <f t="shared" si="48"/>
        <v>0-3 HRS</v>
      </c>
      <c r="V329" s="40" t="s">
        <v>477</v>
      </c>
    </row>
    <row r="330" spans="1:26" ht="15.6" x14ac:dyDescent="0.3">
      <c r="A330" s="40">
        <v>5424091</v>
      </c>
      <c r="B330" s="40">
        <v>44766314</v>
      </c>
      <c r="C330" s="40">
        <v>68</v>
      </c>
      <c r="D330" s="68" t="str">
        <f t="shared" si="42"/>
        <v>65+</v>
      </c>
      <c r="E330" s="22" t="s">
        <v>26</v>
      </c>
      <c r="F330" s="15" t="str">
        <f>VLOOKUP(E330,Providers!$A$2:$B$26,2,0)</f>
        <v>Cardiology</v>
      </c>
      <c r="G330" s="15" t="s">
        <v>7</v>
      </c>
      <c r="H330" s="40" t="s">
        <v>5</v>
      </c>
      <c r="I330" s="54">
        <v>44326</v>
      </c>
      <c r="J330" s="40" t="s">
        <v>384</v>
      </c>
      <c r="K330" s="15" t="s">
        <v>472</v>
      </c>
      <c r="L330" s="115" t="s">
        <v>52</v>
      </c>
      <c r="M330" s="61">
        <f t="shared" si="49"/>
        <v>9</v>
      </c>
      <c r="N330" s="50" t="str">
        <f t="shared" si="43"/>
        <v xml:space="preserve">Fentanyl </v>
      </c>
      <c r="O330" s="54">
        <v>44326</v>
      </c>
      <c r="P330" s="60">
        <v>0.19775462962962964</v>
      </c>
      <c r="Q330" s="32">
        <f t="shared" si="44"/>
        <v>44326.171909722223</v>
      </c>
      <c r="R330" s="33">
        <f t="shared" si="45"/>
        <v>44326.197754629633</v>
      </c>
      <c r="S330" s="30"/>
      <c r="T330" s="119">
        <f t="shared" si="47"/>
        <v>0</v>
      </c>
      <c r="U330" s="38" t="str">
        <f t="shared" si="48"/>
        <v/>
      </c>
      <c r="V330" s="40" t="s">
        <v>477</v>
      </c>
    </row>
    <row r="331" spans="1:26" ht="15.6" x14ac:dyDescent="0.3">
      <c r="A331" s="40">
        <v>7908134</v>
      </c>
      <c r="B331" s="40">
        <v>47206771</v>
      </c>
      <c r="C331" s="40">
        <v>79</v>
      </c>
      <c r="D331" s="68" t="str">
        <f t="shared" si="42"/>
        <v>65+</v>
      </c>
      <c r="E331" s="22" t="s">
        <v>28</v>
      </c>
      <c r="F331" s="15" t="str">
        <f>VLOOKUP(E331,Providers!$A$2:$B$26,2,0)</f>
        <v>Cardiology</v>
      </c>
      <c r="G331" s="15" t="s">
        <v>7</v>
      </c>
      <c r="H331" s="40" t="s">
        <v>5</v>
      </c>
      <c r="I331" s="54">
        <v>44560</v>
      </c>
      <c r="J331" s="40" t="s">
        <v>385</v>
      </c>
      <c r="K331" s="15" t="s">
        <v>467</v>
      </c>
      <c r="L331" s="115" t="s">
        <v>53</v>
      </c>
      <c r="M331" s="61">
        <f t="shared" si="49"/>
        <v>9</v>
      </c>
      <c r="N331" s="50" t="str">
        <f t="shared" si="43"/>
        <v xml:space="preserve">Morphine </v>
      </c>
      <c r="O331" s="54">
        <v>44560</v>
      </c>
      <c r="P331" s="60">
        <v>0.38104166666666667</v>
      </c>
      <c r="Q331" s="32">
        <f t="shared" si="44"/>
        <v>44560.800405092596</v>
      </c>
      <c r="R331" s="33">
        <f t="shared" si="45"/>
        <v>44560.381041666667</v>
      </c>
      <c r="S331" s="30">
        <f t="shared" si="46"/>
        <v>0.419363425928168</v>
      </c>
      <c r="T331" s="119">
        <f t="shared" si="47"/>
        <v>0.419363425928168</v>
      </c>
      <c r="U331" s="38" t="str">
        <f t="shared" si="48"/>
        <v>9-12 HRS</v>
      </c>
      <c r="V331" s="40" t="s">
        <v>477</v>
      </c>
    </row>
    <row r="332" spans="1:26" s="13" customFormat="1" ht="31.2" x14ac:dyDescent="0.3">
      <c r="A332" s="40">
        <v>6650802</v>
      </c>
      <c r="B332" s="40">
        <v>41309296</v>
      </c>
      <c r="C332" s="40">
        <v>79</v>
      </c>
      <c r="D332" s="68" t="str">
        <f t="shared" si="42"/>
        <v>65+</v>
      </c>
      <c r="E332" s="22" t="s">
        <v>29</v>
      </c>
      <c r="F332" s="15" t="str">
        <f>VLOOKUP(E332,Providers!$A$2:$B$26,2,0)</f>
        <v>Emergency Department</v>
      </c>
      <c r="G332" s="15" t="s">
        <v>7</v>
      </c>
      <c r="H332" s="40" t="s">
        <v>5</v>
      </c>
      <c r="I332" s="54">
        <v>44497</v>
      </c>
      <c r="J332" s="40" t="s">
        <v>386</v>
      </c>
      <c r="K332" s="15" t="s">
        <v>463</v>
      </c>
      <c r="L332" s="115" t="s">
        <v>462</v>
      </c>
      <c r="M332" s="61">
        <f t="shared" si="49"/>
        <v>3</v>
      </c>
      <c r="N332" s="50" t="str">
        <f t="shared" si="43"/>
        <v>No Prior</v>
      </c>
      <c r="O332" s="54"/>
      <c r="P332" s="60"/>
      <c r="Q332" s="32">
        <f t="shared" si="44"/>
        <v>44497.215254629627</v>
      </c>
      <c r="R332" s="33">
        <f t="shared" si="45"/>
        <v>0</v>
      </c>
      <c r="S332" s="30"/>
      <c r="T332" s="119">
        <f t="shared" si="47"/>
        <v>0</v>
      </c>
      <c r="U332" s="38" t="str">
        <f t="shared" si="48"/>
        <v/>
      </c>
      <c r="V332" s="40" t="s">
        <v>477</v>
      </c>
      <c r="X332" s="3"/>
      <c r="Y332" s="71"/>
      <c r="Z332" s="74"/>
    </row>
    <row r="333" spans="1:26" ht="15.6" x14ac:dyDescent="0.3">
      <c r="A333" s="40">
        <v>1833680</v>
      </c>
      <c r="B333" s="40">
        <v>43073114</v>
      </c>
      <c r="C333" s="40">
        <v>24</v>
      </c>
      <c r="D333" s="68" t="str">
        <f t="shared" si="42"/>
        <v>&lt;40</v>
      </c>
      <c r="E333" s="22" t="s">
        <v>18</v>
      </c>
      <c r="F333" s="15" t="str">
        <f>VLOOKUP(E333,Providers!$A$2:$B$26,2,0)</f>
        <v>Surgery</v>
      </c>
      <c r="G333" s="15" t="s">
        <v>7</v>
      </c>
      <c r="H333" s="40" t="s">
        <v>5</v>
      </c>
      <c r="I333" s="54">
        <v>44367</v>
      </c>
      <c r="J333" s="40" t="s">
        <v>387</v>
      </c>
      <c r="K333" s="15" t="s">
        <v>472</v>
      </c>
      <c r="L333" s="115" t="s">
        <v>55</v>
      </c>
      <c r="M333" s="61">
        <f t="shared" si="49"/>
        <v>9</v>
      </c>
      <c r="N333" s="50" t="str">
        <f t="shared" si="43"/>
        <v xml:space="preserve">Morphine </v>
      </c>
      <c r="O333" s="54">
        <v>44367</v>
      </c>
      <c r="P333" s="60">
        <v>0.55891203703703707</v>
      </c>
      <c r="Q333" s="32">
        <f t="shared" si="44"/>
        <v>44367.603310185186</v>
      </c>
      <c r="R333" s="33">
        <f t="shared" si="45"/>
        <v>44367.558912037035</v>
      </c>
      <c r="S333" s="30">
        <f t="shared" si="46"/>
        <v>4.4398148151230998E-2</v>
      </c>
      <c r="T333" s="119">
        <f t="shared" si="47"/>
        <v>4.4398148151230998E-2</v>
      </c>
      <c r="U333" s="38" t="str">
        <f t="shared" si="48"/>
        <v>0-3 HRS</v>
      </c>
      <c r="V333" s="40" t="s">
        <v>477</v>
      </c>
    </row>
    <row r="334" spans="1:26" ht="15.6" x14ac:dyDescent="0.3">
      <c r="A334" s="40">
        <v>4847017</v>
      </c>
      <c r="B334" s="40">
        <v>49760662</v>
      </c>
      <c r="C334" s="40">
        <v>28</v>
      </c>
      <c r="D334" s="68" t="str">
        <f t="shared" si="42"/>
        <v>&lt;40</v>
      </c>
      <c r="E334" s="22" t="s">
        <v>37</v>
      </c>
      <c r="F334" s="15" t="str">
        <f>VLOOKUP(E334,Providers!$A$2:$B$26,2,0)</f>
        <v>Critical Care</v>
      </c>
      <c r="G334" s="15" t="s">
        <v>7</v>
      </c>
      <c r="H334" s="40" t="s">
        <v>5</v>
      </c>
      <c r="I334" s="54">
        <v>44500</v>
      </c>
      <c r="J334" s="40" t="s">
        <v>388</v>
      </c>
      <c r="K334" s="15" t="s">
        <v>467</v>
      </c>
      <c r="L334" s="115" t="s">
        <v>56</v>
      </c>
      <c r="M334" s="61">
        <f t="shared" si="49"/>
        <v>9</v>
      </c>
      <c r="N334" s="50" t="str">
        <f t="shared" si="43"/>
        <v xml:space="preserve">Fentanyl </v>
      </c>
      <c r="O334" s="54">
        <v>44512</v>
      </c>
      <c r="P334" s="60">
        <v>0.36442129629629633</v>
      </c>
      <c r="Q334" s="32">
        <f t="shared" si="44"/>
        <v>44500.347777777781</v>
      </c>
      <c r="R334" s="33">
        <f t="shared" si="45"/>
        <v>44512.364421296297</v>
      </c>
      <c r="S334" s="30"/>
      <c r="T334" s="119">
        <f t="shared" si="47"/>
        <v>0</v>
      </c>
      <c r="U334" s="38" t="str">
        <f t="shared" si="48"/>
        <v/>
      </c>
      <c r="V334" s="40" t="s">
        <v>477</v>
      </c>
    </row>
    <row r="335" spans="1:26" ht="15.6" x14ac:dyDescent="0.3">
      <c r="A335" s="40">
        <v>3963747</v>
      </c>
      <c r="B335" s="40">
        <v>49170954</v>
      </c>
      <c r="C335" s="40">
        <v>23</v>
      </c>
      <c r="D335" s="68" t="str">
        <f t="shared" si="42"/>
        <v>&lt;40</v>
      </c>
      <c r="E335" s="22" t="s">
        <v>32</v>
      </c>
      <c r="F335" s="15" t="str">
        <f>VLOOKUP(E335,Providers!$A$2:$B$26,2,0)</f>
        <v>Urology</v>
      </c>
      <c r="G335" s="15" t="s">
        <v>7</v>
      </c>
      <c r="H335" s="40" t="s">
        <v>5</v>
      </c>
      <c r="I335" s="54">
        <v>44280</v>
      </c>
      <c r="J335" s="40" t="s">
        <v>389</v>
      </c>
      <c r="K335" s="15" t="s">
        <v>475</v>
      </c>
      <c r="L335" s="115" t="s">
        <v>461</v>
      </c>
      <c r="M335" s="61">
        <f t="shared" si="49"/>
        <v>14</v>
      </c>
      <c r="N335" s="50" t="str">
        <f t="shared" si="43"/>
        <v xml:space="preserve">Hydromorphone </v>
      </c>
      <c r="O335" s="54">
        <v>44280</v>
      </c>
      <c r="P335" s="60">
        <v>0.2274652777777777</v>
      </c>
      <c r="Q335" s="32">
        <f t="shared" si="44"/>
        <v>44280.93041666667</v>
      </c>
      <c r="R335" s="33">
        <f t="shared" si="45"/>
        <v>44280.227465277778</v>
      </c>
      <c r="S335" s="30">
        <f t="shared" si="46"/>
        <v>0.70295138889196096</v>
      </c>
      <c r="T335" s="119">
        <f t="shared" si="47"/>
        <v>0.70295138889196096</v>
      </c>
      <c r="U335" s="38" t="str">
        <f t="shared" si="48"/>
        <v>12+ HRS</v>
      </c>
      <c r="V335" s="40" t="s">
        <v>478</v>
      </c>
    </row>
    <row r="336" spans="1:26" ht="15.6" x14ac:dyDescent="0.3">
      <c r="A336" s="40">
        <v>6082057</v>
      </c>
      <c r="B336" s="40">
        <v>49224889</v>
      </c>
      <c r="C336" s="40">
        <v>25</v>
      </c>
      <c r="D336" s="68" t="str">
        <f t="shared" si="42"/>
        <v>&lt;40</v>
      </c>
      <c r="E336" s="22" t="s">
        <v>32</v>
      </c>
      <c r="F336" s="15" t="str">
        <f>VLOOKUP(E336,Providers!$A$2:$B$26,2,0)</f>
        <v>Urology</v>
      </c>
      <c r="G336" s="15" t="s">
        <v>7</v>
      </c>
      <c r="H336" s="40" t="s">
        <v>5</v>
      </c>
      <c r="I336" s="54">
        <v>44205</v>
      </c>
      <c r="J336" s="40" t="s">
        <v>390</v>
      </c>
      <c r="K336" s="15" t="s">
        <v>473</v>
      </c>
      <c r="L336" s="115" t="s">
        <v>53</v>
      </c>
      <c r="M336" s="61">
        <f t="shared" si="49"/>
        <v>9</v>
      </c>
      <c r="N336" s="50" t="str">
        <f t="shared" si="43"/>
        <v xml:space="preserve">Morphine </v>
      </c>
      <c r="O336" s="54">
        <v>44205</v>
      </c>
      <c r="P336" s="60">
        <v>0.63598379629629631</v>
      </c>
      <c r="Q336" s="32">
        <f t="shared" si="44"/>
        <v>44205.657013888886</v>
      </c>
      <c r="R336" s="33">
        <f t="shared" si="45"/>
        <v>44205.635983796295</v>
      </c>
      <c r="S336" s="30">
        <f t="shared" si="46"/>
        <v>2.103009259008104E-2</v>
      </c>
      <c r="T336" s="119">
        <f t="shared" si="47"/>
        <v>2.103009259008104E-2</v>
      </c>
      <c r="U336" s="38" t="str">
        <f t="shared" si="48"/>
        <v>0-3 HRS</v>
      </c>
      <c r="V336" s="40" t="s">
        <v>478</v>
      </c>
    </row>
    <row r="337" spans="1:26" ht="15.6" x14ac:dyDescent="0.3">
      <c r="A337" s="40">
        <v>2052980</v>
      </c>
      <c r="B337" s="40">
        <v>41424062</v>
      </c>
      <c r="C337" s="40">
        <v>14</v>
      </c>
      <c r="D337" s="68" t="str">
        <f t="shared" si="42"/>
        <v>&lt;40</v>
      </c>
      <c r="E337" s="22" t="s">
        <v>34</v>
      </c>
      <c r="F337" s="15" t="str">
        <f>VLOOKUP(E337,Providers!$A$2:$B$26,2,0)</f>
        <v>Pediatrics</v>
      </c>
      <c r="G337" s="15" t="s">
        <v>7</v>
      </c>
      <c r="H337" s="40" t="s">
        <v>5</v>
      </c>
      <c r="I337" s="54">
        <v>44373</v>
      </c>
      <c r="J337" s="40" t="s">
        <v>391</v>
      </c>
      <c r="K337" s="15" t="s">
        <v>471</v>
      </c>
      <c r="L337" s="115" t="s">
        <v>15</v>
      </c>
      <c r="M337" s="61">
        <f t="shared" si="49"/>
        <v>9</v>
      </c>
      <c r="N337" s="50" t="str">
        <f t="shared" si="43"/>
        <v xml:space="preserve">Fentanyl </v>
      </c>
      <c r="O337" s="54">
        <v>44373</v>
      </c>
      <c r="P337" s="60">
        <v>0.54577546296296287</v>
      </c>
      <c r="Q337" s="32">
        <f t="shared" si="44"/>
        <v>44373.772986111115</v>
      </c>
      <c r="R337" s="33">
        <f t="shared" si="45"/>
        <v>44373.545775462961</v>
      </c>
      <c r="S337" s="30">
        <f t="shared" si="46"/>
        <v>0.22721064815414138</v>
      </c>
      <c r="T337" s="119">
        <f t="shared" si="47"/>
        <v>0.22721064815414138</v>
      </c>
      <c r="U337" s="38" t="str">
        <f t="shared" si="48"/>
        <v>3-6 HRS</v>
      </c>
      <c r="V337" s="40" t="s">
        <v>477</v>
      </c>
    </row>
    <row r="338" spans="1:26" ht="15.6" x14ac:dyDescent="0.3">
      <c r="A338" s="40">
        <v>7674672</v>
      </c>
      <c r="B338" s="40">
        <v>45082430</v>
      </c>
      <c r="C338" s="40">
        <v>98</v>
      </c>
      <c r="D338" s="68" t="str">
        <f t="shared" si="42"/>
        <v>65+</v>
      </c>
      <c r="E338" s="22" t="s">
        <v>31</v>
      </c>
      <c r="F338" s="15" t="str">
        <f>VLOOKUP(E338,Providers!$A$2:$B$26,2,0)</f>
        <v>Surgery</v>
      </c>
      <c r="G338" s="15" t="s">
        <v>7</v>
      </c>
      <c r="H338" s="40" t="s">
        <v>5</v>
      </c>
      <c r="I338" s="54">
        <v>44484</v>
      </c>
      <c r="J338" s="40" t="s">
        <v>392</v>
      </c>
      <c r="K338" s="15" t="s">
        <v>472</v>
      </c>
      <c r="L338" s="115" t="s">
        <v>54</v>
      </c>
      <c r="M338" s="61">
        <f t="shared" si="49"/>
        <v>9</v>
      </c>
      <c r="N338" s="50" t="str">
        <f t="shared" si="43"/>
        <v xml:space="preserve">Morphine </v>
      </c>
      <c r="O338" s="54">
        <v>44484</v>
      </c>
      <c r="P338" s="60">
        <v>0.28900462962962964</v>
      </c>
      <c r="Q338" s="32">
        <f t="shared" si="44"/>
        <v>44484.364548611113</v>
      </c>
      <c r="R338" s="33">
        <f t="shared" si="45"/>
        <v>44484.289004629631</v>
      </c>
      <c r="S338" s="30">
        <f t="shared" si="46"/>
        <v>7.5543981482042E-2</v>
      </c>
      <c r="T338" s="119">
        <f t="shared" si="47"/>
        <v>7.5543981482042E-2</v>
      </c>
      <c r="U338" s="38" t="str">
        <f t="shared" si="48"/>
        <v>0-3 HRS</v>
      </c>
      <c r="V338" s="40" t="s">
        <v>477</v>
      </c>
    </row>
    <row r="339" spans="1:26" ht="31.2" x14ac:dyDescent="0.3">
      <c r="A339" s="40">
        <v>1147431</v>
      </c>
      <c r="B339" s="40">
        <v>46314167</v>
      </c>
      <c r="C339" s="40">
        <v>79</v>
      </c>
      <c r="D339" s="68" t="str">
        <f t="shared" si="42"/>
        <v>65+</v>
      </c>
      <c r="E339" s="22" t="s">
        <v>25</v>
      </c>
      <c r="F339" s="15" t="str">
        <f>VLOOKUP(E339,Providers!$A$2:$B$26,2,0)</f>
        <v>Urology</v>
      </c>
      <c r="G339" s="15" t="s">
        <v>7</v>
      </c>
      <c r="H339" s="40" t="s">
        <v>5</v>
      </c>
      <c r="I339" s="54">
        <v>44231</v>
      </c>
      <c r="J339" s="40" t="s">
        <v>393</v>
      </c>
      <c r="K339" s="15" t="s">
        <v>471</v>
      </c>
      <c r="L339" s="115" t="s">
        <v>16</v>
      </c>
      <c r="M339" s="61">
        <f t="shared" si="49"/>
        <v>10</v>
      </c>
      <c r="N339" s="50" t="str">
        <f t="shared" si="43"/>
        <v xml:space="preserve">OxyCODONE </v>
      </c>
      <c r="O339" s="54">
        <v>44230</v>
      </c>
      <c r="P339" s="60">
        <v>0.96803240740740737</v>
      </c>
      <c r="Q339" s="32">
        <f t="shared" si="44"/>
        <v>44231.010416666664</v>
      </c>
      <c r="R339" s="33">
        <f t="shared" si="45"/>
        <v>44230.968032407407</v>
      </c>
      <c r="S339" s="30">
        <f t="shared" si="46"/>
        <v>4.238425925723277E-2</v>
      </c>
      <c r="T339" s="119">
        <f t="shared" si="47"/>
        <v>4.238425925723277E-2</v>
      </c>
      <c r="U339" s="38" t="str">
        <f t="shared" si="48"/>
        <v>0-3 HRS</v>
      </c>
      <c r="V339" s="40" t="s">
        <v>477</v>
      </c>
    </row>
    <row r="340" spans="1:26" ht="15.6" x14ac:dyDescent="0.3">
      <c r="A340" s="40">
        <v>7807586</v>
      </c>
      <c r="B340" s="40">
        <v>46840314</v>
      </c>
      <c r="C340" s="40">
        <v>78</v>
      </c>
      <c r="D340" s="68" t="str">
        <f t="shared" si="42"/>
        <v>65+</v>
      </c>
      <c r="E340" s="22" t="s">
        <v>18</v>
      </c>
      <c r="F340" s="15" t="str">
        <f>VLOOKUP(E340,Providers!$A$2:$B$26,2,0)</f>
        <v>Surgery</v>
      </c>
      <c r="G340" s="15" t="s">
        <v>7</v>
      </c>
      <c r="H340" s="40" t="s">
        <v>5</v>
      </c>
      <c r="I340" s="54">
        <v>44305</v>
      </c>
      <c r="J340" s="40" t="s">
        <v>394</v>
      </c>
      <c r="K340" s="15" t="s">
        <v>472</v>
      </c>
      <c r="L340" s="115" t="s">
        <v>55</v>
      </c>
      <c r="M340" s="61">
        <f t="shared" si="49"/>
        <v>9</v>
      </c>
      <c r="N340" s="50" t="str">
        <f t="shared" si="43"/>
        <v xml:space="preserve">Morphine </v>
      </c>
      <c r="O340" s="54">
        <v>44305</v>
      </c>
      <c r="P340" s="60">
        <v>0.13037037037037036</v>
      </c>
      <c r="Q340" s="32">
        <f t="shared" si="44"/>
        <v>44305.17287037037</v>
      </c>
      <c r="R340" s="33">
        <f t="shared" si="45"/>
        <v>44305.130370370367</v>
      </c>
      <c r="S340" s="30">
        <f t="shared" si="46"/>
        <v>4.2500000003201421E-2</v>
      </c>
      <c r="T340" s="119">
        <f t="shared" si="47"/>
        <v>4.2500000003201421E-2</v>
      </c>
      <c r="U340" s="38" t="str">
        <f t="shared" si="48"/>
        <v>0-3 HRS</v>
      </c>
      <c r="V340" s="40" t="s">
        <v>477</v>
      </c>
    </row>
    <row r="341" spans="1:26" ht="15.6" x14ac:dyDescent="0.3">
      <c r="A341" s="40">
        <v>5759343</v>
      </c>
      <c r="B341" s="40">
        <v>40017219</v>
      </c>
      <c r="C341" s="40">
        <v>28</v>
      </c>
      <c r="D341" s="68" t="str">
        <f t="shared" si="42"/>
        <v>&lt;40</v>
      </c>
      <c r="E341" s="22" t="s">
        <v>32</v>
      </c>
      <c r="F341" s="15" t="str">
        <f>VLOOKUP(E341,Providers!$A$2:$B$26,2,0)</f>
        <v>Urology</v>
      </c>
      <c r="G341" s="15" t="s">
        <v>7</v>
      </c>
      <c r="H341" s="40" t="s">
        <v>5</v>
      </c>
      <c r="I341" s="54">
        <v>44262</v>
      </c>
      <c r="J341" s="40" t="s">
        <v>395</v>
      </c>
      <c r="K341" s="15" t="s">
        <v>467</v>
      </c>
      <c r="L341" s="115" t="s">
        <v>53</v>
      </c>
      <c r="M341" s="61">
        <f t="shared" si="49"/>
        <v>9</v>
      </c>
      <c r="N341" s="50" t="str">
        <f t="shared" si="43"/>
        <v xml:space="preserve">Morphine </v>
      </c>
      <c r="O341" s="54">
        <v>44262</v>
      </c>
      <c r="P341" s="60">
        <v>0.30707175925925934</v>
      </c>
      <c r="Q341" s="32">
        <f t="shared" si="44"/>
        <v>44262.444571759261</v>
      </c>
      <c r="R341" s="33">
        <f t="shared" si="45"/>
        <v>44262.307071759256</v>
      </c>
      <c r="S341" s="30">
        <f t="shared" si="46"/>
        <v>0.13750000000436557</v>
      </c>
      <c r="T341" s="119">
        <f t="shared" si="47"/>
        <v>0.13750000000436557</v>
      </c>
      <c r="U341" s="38" t="str">
        <f t="shared" si="48"/>
        <v>3-6 HRS</v>
      </c>
      <c r="V341" s="40" t="s">
        <v>477</v>
      </c>
    </row>
    <row r="342" spans="1:26" ht="31.2" x14ac:dyDescent="0.3">
      <c r="A342" s="40">
        <v>2113861</v>
      </c>
      <c r="B342" s="40">
        <v>48558657</v>
      </c>
      <c r="C342" s="40">
        <v>88</v>
      </c>
      <c r="D342" s="68" t="str">
        <f t="shared" si="42"/>
        <v>65+</v>
      </c>
      <c r="E342" s="22" t="s">
        <v>29</v>
      </c>
      <c r="F342" s="15" t="str">
        <f>VLOOKUP(E342,Providers!$A$2:$B$26,2,0)</f>
        <v>Emergency Department</v>
      </c>
      <c r="G342" s="15" t="s">
        <v>7</v>
      </c>
      <c r="H342" s="40" t="s">
        <v>5</v>
      </c>
      <c r="I342" s="54">
        <v>44331</v>
      </c>
      <c r="J342" s="40" t="s">
        <v>396</v>
      </c>
      <c r="K342" s="15" t="s">
        <v>464</v>
      </c>
      <c r="L342" s="115" t="s">
        <v>459</v>
      </c>
      <c r="M342" s="61">
        <f t="shared" si="49"/>
        <v>12</v>
      </c>
      <c r="N342" s="50" t="str">
        <f t="shared" si="43"/>
        <v xml:space="preserve">Hydrocodone </v>
      </c>
      <c r="O342" s="54">
        <v>44331</v>
      </c>
      <c r="P342" s="60">
        <v>0.17384259259259258</v>
      </c>
      <c r="Q342" s="32">
        <f t="shared" si="44"/>
        <v>44331.194224537037</v>
      </c>
      <c r="R342" s="33">
        <f t="shared" si="45"/>
        <v>44331.173842592594</v>
      </c>
      <c r="S342" s="30">
        <f t="shared" si="46"/>
        <v>2.0381944443215616E-2</v>
      </c>
      <c r="T342" s="119">
        <f t="shared" si="47"/>
        <v>2.0381944443215616E-2</v>
      </c>
      <c r="U342" s="38" t="str">
        <f t="shared" si="48"/>
        <v>0-3 HRS</v>
      </c>
      <c r="V342" s="40" t="s">
        <v>477</v>
      </c>
    </row>
    <row r="343" spans="1:26" ht="15.6" x14ac:dyDescent="0.3">
      <c r="A343" s="40">
        <v>6385374</v>
      </c>
      <c r="B343" s="40">
        <v>41612385</v>
      </c>
      <c r="C343" s="40">
        <v>50</v>
      </c>
      <c r="D343" s="68" t="str">
        <f t="shared" si="42"/>
        <v>41-64</v>
      </c>
      <c r="E343" s="22" t="s">
        <v>27</v>
      </c>
      <c r="F343" s="15" t="str">
        <f>VLOOKUP(E343,Providers!$A$2:$B$26,2,0)</f>
        <v>Surgery</v>
      </c>
      <c r="G343" s="15" t="s">
        <v>7</v>
      </c>
      <c r="H343" s="40" t="s">
        <v>5</v>
      </c>
      <c r="I343" s="54">
        <v>44325</v>
      </c>
      <c r="J343" s="40" t="s">
        <v>397</v>
      </c>
      <c r="K343" s="15" t="s">
        <v>471</v>
      </c>
      <c r="L343" s="115" t="s">
        <v>52</v>
      </c>
      <c r="M343" s="61">
        <f t="shared" si="49"/>
        <v>9</v>
      </c>
      <c r="N343" s="50" t="str">
        <f t="shared" si="43"/>
        <v xml:space="preserve">Fentanyl </v>
      </c>
      <c r="O343" s="54">
        <v>44325</v>
      </c>
      <c r="P343" s="60">
        <v>0.60775462962962956</v>
      </c>
      <c r="Q343" s="32">
        <f t="shared" si="44"/>
        <v>44325.691250000003</v>
      </c>
      <c r="R343" s="33">
        <f t="shared" si="45"/>
        <v>44325.607754629629</v>
      </c>
      <c r="S343" s="30">
        <f t="shared" si="46"/>
        <v>8.3495370374293998E-2</v>
      </c>
      <c r="T343" s="119">
        <f t="shared" si="47"/>
        <v>8.3495370374293998E-2</v>
      </c>
      <c r="U343" s="38" t="str">
        <f t="shared" si="48"/>
        <v>0-3 HRS</v>
      </c>
      <c r="V343" s="40" t="s">
        <v>477</v>
      </c>
    </row>
    <row r="344" spans="1:26" ht="31.2" x14ac:dyDescent="0.3">
      <c r="A344" s="40">
        <v>4395570</v>
      </c>
      <c r="B344" s="40">
        <v>41008093</v>
      </c>
      <c r="C344" s="40">
        <v>85</v>
      </c>
      <c r="D344" s="68" t="str">
        <f t="shared" si="42"/>
        <v>65+</v>
      </c>
      <c r="E344" s="22" t="s">
        <v>23</v>
      </c>
      <c r="F344" s="15" t="str">
        <f>VLOOKUP(E344,Providers!$A$2:$B$26,2,0)</f>
        <v>Oncology</v>
      </c>
      <c r="G344" s="15" t="s">
        <v>7</v>
      </c>
      <c r="H344" s="40" t="s">
        <v>5</v>
      </c>
      <c r="I344" s="54">
        <v>44477</v>
      </c>
      <c r="J344" s="40" t="s">
        <v>398</v>
      </c>
      <c r="K344" s="15" t="s">
        <v>475</v>
      </c>
      <c r="L344" s="115" t="s">
        <v>459</v>
      </c>
      <c r="M344" s="61">
        <f t="shared" si="49"/>
        <v>12</v>
      </c>
      <c r="N344" s="50" t="str">
        <f t="shared" si="43"/>
        <v xml:space="preserve">Hydrocodone </v>
      </c>
      <c r="O344" s="54">
        <v>44477</v>
      </c>
      <c r="P344" s="60">
        <v>0.13625000000000004</v>
      </c>
      <c r="Q344" s="32">
        <f t="shared" si="44"/>
        <v>44477.629444444443</v>
      </c>
      <c r="R344" s="33">
        <f t="shared" si="45"/>
        <v>44477.136250000003</v>
      </c>
      <c r="S344" s="30">
        <f t="shared" si="46"/>
        <v>0.49319444443972316</v>
      </c>
      <c r="T344" s="119">
        <f t="shared" si="47"/>
        <v>0.49319444443972316</v>
      </c>
      <c r="U344" s="38" t="str">
        <f t="shared" si="48"/>
        <v>9-12 HRS</v>
      </c>
      <c r="V344" s="40" t="s">
        <v>477</v>
      </c>
    </row>
    <row r="345" spans="1:26" ht="15.6" x14ac:dyDescent="0.3">
      <c r="A345" s="40">
        <v>6870931</v>
      </c>
      <c r="B345" s="40">
        <v>40465468</v>
      </c>
      <c r="C345" s="40">
        <v>34</v>
      </c>
      <c r="D345" s="68" t="str">
        <f t="shared" si="42"/>
        <v>&lt;40</v>
      </c>
      <c r="E345" s="22" t="s">
        <v>25</v>
      </c>
      <c r="F345" s="15" t="str">
        <f>VLOOKUP(E345,Providers!$A$2:$B$26,2,0)</f>
        <v>Urology</v>
      </c>
      <c r="G345" s="15" t="s">
        <v>7</v>
      </c>
      <c r="H345" s="40" t="s">
        <v>5</v>
      </c>
      <c r="I345" s="54">
        <v>44487</v>
      </c>
      <c r="J345" s="40" t="s">
        <v>399</v>
      </c>
      <c r="K345" s="15" t="s">
        <v>471</v>
      </c>
      <c r="L345" s="115" t="s">
        <v>54</v>
      </c>
      <c r="M345" s="61">
        <f t="shared" si="49"/>
        <v>9</v>
      </c>
      <c r="N345" s="50" t="str">
        <f t="shared" si="43"/>
        <v xml:space="preserve">Morphine </v>
      </c>
      <c r="O345" s="54">
        <v>44487</v>
      </c>
      <c r="P345" s="60">
        <v>0.51417824074074092</v>
      </c>
      <c r="Q345" s="32">
        <f t="shared" si="44"/>
        <v>44487.966122685182</v>
      </c>
      <c r="R345" s="33">
        <f t="shared" si="45"/>
        <v>44487.514178240737</v>
      </c>
      <c r="S345" s="30">
        <f t="shared" si="46"/>
        <v>0.45194444444496185</v>
      </c>
      <c r="T345" s="119">
        <f t="shared" si="47"/>
        <v>0.45194444444496185</v>
      </c>
      <c r="U345" s="38" t="str">
        <f t="shared" si="48"/>
        <v>9-12 HRS</v>
      </c>
      <c r="V345" s="40" t="s">
        <v>477</v>
      </c>
    </row>
    <row r="346" spans="1:26" ht="31.2" x14ac:dyDescent="0.3">
      <c r="A346" s="40">
        <v>7288781</v>
      </c>
      <c r="B346" s="40">
        <v>47086628</v>
      </c>
      <c r="C346" s="40">
        <v>94</v>
      </c>
      <c r="D346" s="68" t="str">
        <f t="shared" si="42"/>
        <v>65+</v>
      </c>
      <c r="E346" s="22" t="s">
        <v>51</v>
      </c>
      <c r="F346" s="15" t="str">
        <f>VLOOKUP(E346,Providers!$A$2:$B$26,2,0)</f>
        <v>Critical Care</v>
      </c>
      <c r="G346" s="15" t="s">
        <v>7</v>
      </c>
      <c r="H346" s="40" t="s">
        <v>5</v>
      </c>
      <c r="I346" s="54">
        <v>44525</v>
      </c>
      <c r="J346" s="40" t="s">
        <v>400</v>
      </c>
      <c r="K346" s="15" t="s">
        <v>470</v>
      </c>
      <c r="L346" s="115" t="s">
        <v>494</v>
      </c>
      <c r="M346" s="61">
        <f t="shared" si="49"/>
        <v>10</v>
      </c>
      <c r="N346" s="50" t="str">
        <f t="shared" si="43"/>
        <v xml:space="preserve">Oxycodone </v>
      </c>
      <c r="O346" s="54">
        <v>44497</v>
      </c>
      <c r="P346" s="60">
        <v>0.17067129629629629</v>
      </c>
      <c r="Q346" s="32">
        <f t="shared" si="44"/>
        <v>44525.989016203705</v>
      </c>
      <c r="R346" s="33">
        <f t="shared" si="45"/>
        <v>44497.170671296299</v>
      </c>
      <c r="S346" s="30"/>
      <c r="T346" s="119">
        <f t="shared" si="47"/>
        <v>0</v>
      </c>
      <c r="U346" s="38" t="str">
        <f t="shared" si="48"/>
        <v/>
      </c>
      <c r="V346" s="40" t="s">
        <v>477</v>
      </c>
    </row>
    <row r="347" spans="1:26" ht="31.2" x14ac:dyDescent="0.3">
      <c r="A347" s="40">
        <v>7911490</v>
      </c>
      <c r="B347" s="40">
        <v>41968678</v>
      </c>
      <c r="C347" s="40">
        <v>15</v>
      </c>
      <c r="D347" s="68" t="str">
        <f t="shared" si="42"/>
        <v>&lt;40</v>
      </c>
      <c r="E347" s="22" t="s">
        <v>36</v>
      </c>
      <c r="F347" s="15" t="str">
        <f>VLOOKUP(E347,Providers!$A$2:$B$26,2,0)</f>
        <v>Pediatrics</v>
      </c>
      <c r="G347" s="15" t="s">
        <v>7</v>
      </c>
      <c r="H347" s="40" t="s">
        <v>5</v>
      </c>
      <c r="I347" s="54">
        <v>44279</v>
      </c>
      <c r="J347" s="40" t="s">
        <v>401</v>
      </c>
      <c r="K347" s="15" t="s">
        <v>471</v>
      </c>
      <c r="L347" s="115" t="s">
        <v>494</v>
      </c>
      <c r="M347" s="61">
        <f t="shared" si="49"/>
        <v>10</v>
      </c>
      <c r="N347" s="50" t="str">
        <f t="shared" si="43"/>
        <v xml:space="preserve">Oxycodone </v>
      </c>
      <c r="O347" s="54">
        <v>44279</v>
      </c>
      <c r="P347" s="60">
        <v>5.7060185185185186E-2</v>
      </c>
      <c r="Q347" s="32">
        <f t="shared" si="44"/>
        <v>44279.126203703701</v>
      </c>
      <c r="R347" s="33">
        <f t="shared" si="45"/>
        <v>44279.057060185187</v>
      </c>
      <c r="S347" s="30">
        <f t="shared" si="46"/>
        <v>6.9143518514465541E-2</v>
      </c>
      <c r="T347" s="119">
        <f t="shared" si="47"/>
        <v>6.9143518514465541E-2</v>
      </c>
      <c r="U347" s="38" t="str">
        <f t="shared" si="48"/>
        <v>0-3 HRS</v>
      </c>
      <c r="V347" s="40" t="s">
        <v>477</v>
      </c>
    </row>
    <row r="348" spans="1:26" ht="15.6" x14ac:dyDescent="0.3">
      <c r="A348" s="40">
        <v>5640890</v>
      </c>
      <c r="B348" s="40">
        <v>43972702</v>
      </c>
      <c r="C348" s="40">
        <v>65</v>
      </c>
      <c r="D348" s="68" t="str">
        <f t="shared" si="42"/>
        <v>65+</v>
      </c>
      <c r="E348" s="22" t="s">
        <v>29</v>
      </c>
      <c r="F348" s="15" t="str">
        <f>VLOOKUP(E348,Providers!$A$2:$B$26,2,0)</f>
        <v>Emergency Department</v>
      </c>
      <c r="G348" s="15" t="s">
        <v>7</v>
      </c>
      <c r="H348" s="40" t="s">
        <v>5</v>
      </c>
      <c r="I348" s="54">
        <v>44411</v>
      </c>
      <c r="J348" s="40" t="s">
        <v>402</v>
      </c>
      <c r="K348" s="15" t="s">
        <v>465</v>
      </c>
      <c r="L348" s="115" t="s">
        <v>56</v>
      </c>
      <c r="M348" s="61">
        <f t="shared" si="49"/>
        <v>9</v>
      </c>
      <c r="N348" s="50" t="str">
        <f t="shared" si="43"/>
        <v xml:space="preserve">Fentanyl </v>
      </c>
      <c r="O348" s="54">
        <v>44411</v>
      </c>
      <c r="P348" s="60">
        <v>0.49111111111111111</v>
      </c>
      <c r="Q348" s="32">
        <f t="shared" si="44"/>
        <v>44411.573969907404</v>
      </c>
      <c r="R348" s="33">
        <f t="shared" si="45"/>
        <v>44411.491111111114</v>
      </c>
      <c r="S348" s="30">
        <f t="shared" si="46"/>
        <v>8.2858796289656311E-2</v>
      </c>
      <c r="T348" s="119">
        <f t="shared" si="47"/>
        <v>8.2858796289656311E-2</v>
      </c>
      <c r="U348" s="38" t="str">
        <f t="shared" si="48"/>
        <v>0-3 HRS</v>
      </c>
      <c r="V348" s="40" t="s">
        <v>478</v>
      </c>
    </row>
    <row r="349" spans="1:26" s="13" customFormat="1" ht="31.2" x14ac:dyDescent="0.3">
      <c r="A349" s="40">
        <v>8936757</v>
      </c>
      <c r="B349" s="40">
        <v>47527596</v>
      </c>
      <c r="C349" s="40">
        <v>61</v>
      </c>
      <c r="D349" s="68" t="str">
        <f t="shared" si="42"/>
        <v>41-64</v>
      </c>
      <c r="E349" s="22" t="s">
        <v>22</v>
      </c>
      <c r="F349" s="15" t="str">
        <f>VLOOKUP(E349,Providers!$A$2:$B$26,2,0)</f>
        <v>Surgery</v>
      </c>
      <c r="G349" s="15" t="s">
        <v>7</v>
      </c>
      <c r="H349" s="40" t="s">
        <v>5</v>
      </c>
      <c r="I349" s="54">
        <v>44512</v>
      </c>
      <c r="J349" s="40" t="s">
        <v>403</v>
      </c>
      <c r="K349" s="15" t="s">
        <v>463</v>
      </c>
      <c r="L349" s="115" t="s">
        <v>462</v>
      </c>
      <c r="M349" s="61">
        <f t="shared" si="49"/>
        <v>3</v>
      </c>
      <c r="N349" s="50" t="str">
        <f t="shared" si="43"/>
        <v>No Prior</v>
      </c>
      <c r="O349" s="54"/>
      <c r="P349" s="60"/>
      <c r="Q349" s="32">
        <f t="shared" si="44"/>
        <v>44512.423495370371</v>
      </c>
      <c r="R349" s="33">
        <f t="shared" si="45"/>
        <v>0</v>
      </c>
      <c r="S349" s="30"/>
      <c r="T349" s="119">
        <f t="shared" si="47"/>
        <v>0</v>
      </c>
      <c r="U349" s="38" t="str">
        <f t="shared" si="48"/>
        <v/>
      </c>
      <c r="V349" s="40" t="s">
        <v>477</v>
      </c>
      <c r="X349" s="3"/>
      <c r="Y349" s="71"/>
      <c r="Z349" s="74"/>
    </row>
    <row r="350" spans="1:26" ht="15.6" x14ac:dyDescent="0.3">
      <c r="A350" s="40">
        <v>2598500</v>
      </c>
      <c r="B350" s="40">
        <v>42167132</v>
      </c>
      <c r="C350" s="40">
        <v>25</v>
      </c>
      <c r="D350" s="68" t="str">
        <f t="shared" si="42"/>
        <v>&lt;40</v>
      </c>
      <c r="E350" s="22" t="s">
        <v>22</v>
      </c>
      <c r="F350" s="15" t="str">
        <f>VLOOKUP(E350,Providers!$A$2:$B$26,2,0)</f>
        <v>Surgery</v>
      </c>
      <c r="G350" s="15" t="s">
        <v>7</v>
      </c>
      <c r="H350" s="40" t="s">
        <v>5</v>
      </c>
      <c r="I350" s="54">
        <v>44267</v>
      </c>
      <c r="J350" s="40" t="s">
        <v>404</v>
      </c>
      <c r="K350" s="15" t="s">
        <v>465</v>
      </c>
      <c r="L350" s="115" t="s">
        <v>55</v>
      </c>
      <c r="M350" s="61">
        <f t="shared" si="49"/>
        <v>9</v>
      </c>
      <c r="N350" s="50" t="str">
        <f t="shared" si="43"/>
        <v xml:space="preserve">Morphine </v>
      </c>
      <c r="O350" s="54">
        <v>44267</v>
      </c>
      <c r="P350" s="60">
        <v>0.41291666666666665</v>
      </c>
      <c r="Q350" s="32">
        <f t="shared" si="44"/>
        <v>44267.449965277781</v>
      </c>
      <c r="R350" s="33">
        <f t="shared" si="45"/>
        <v>44267.412916666668</v>
      </c>
      <c r="S350" s="30">
        <f t="shared" si="46"/>
        <v>3.704861111327773E-2</v>
      </c>
      <c r="T350" s="119">
        <f t="shared" si="47"/>
        <v>3.704861111327773E-2</v>
      </c>
      <c r="U350" s="38" t="str">
        <f t="shared" si="48"/>
        <v>0-3 HRS</v>
      </c>
      <c r="V350" s="40" t="s">
        <v>478</v>
      </c>
    </row>
    <row r="351" spans="1:26" s="13" customFormat="1" ht="31.2" x14ac:dyDescent="0.3">
      <c r="A351" s="40">
        <v>3752601</v>
      </c>
      <c r="B351" s="40">
        <v>44109187</v>
      </c>
      <c r="C351" s="40">
        <v>45</v>
      </c>
      <c r="D351" s="68" t="str">
        <f t="shared" si="42"/>
        <v>41-64</v>
      </c>
      <c r="E351" s="22" t="s">
        <v>38</v>
      </c>
      <c r="F351" s="15" t="str">
        <f>VLOOKUP(E351,Providers!$A$2:$B$26,2,0)</f>
        <v>Oncology</v>
      </c>
      <c r="G351" s="15" t="s">
        <v>7</v>
      </c>
      <c r="H351" s="40" t="s">
        <v>5</v>
      </c>
      <c r="I351" s="54">
        <v>44459</v>
      </c>
      <c r="J351" s="40" t="s">
        <v>405</v>
      </c>
      <c r="K351" s="15" t="s">
        <v>463</v>
      </c>
      <c r="L351" s="115" t="s">
        <v>462</v>
      </c>
      <c r="M351" s="61">
        <f t="shared" si="49"/>
        <v>3</v>
      </c>
      <c r="N351" s="50" t="str">
        <f t="shared" si="43"/>
        <v>No Prior</v>
      </c>
      <c r="O351" s="54"/>
      <c r="P351" s="60"/>
      <c r="Q351" s="32">
        <f t="shared" si="44"/>
        <v>44459.542557870373</v>
      </c>
      <c r="R351" s="33">
        <f t="shared" si="45"/>
        <v>0</v>
      </c>
      <c r="S351" s="30"/>
      <c r="T351" s="119">
        <f t="shared" si="47"/>
        <v>0</v>
      </c>
      <c r="U351" s="38" t="str">
        <f t="shared" si="48"/>
        <v/>
      </c>
      <c r="V351" s="40" t="s">
        <v>477</v>
      </c>
      <c r="X351" s="3"/>
      <c r="Y351" s="71"/>
      <c r="Z351" s="74"/>
    </row>
    <row r="352" spans="1:26" ht="15.6" x14ac:dyDescent="0.3">
      <c r="A352" s="40">
        <v>3794633</v>
      </c>
      <c r="B352" s="40">
        <v>48800386</v>
      </c>
      <c r="C352" s="40">
        <v>28</v>
      </c>
      <c r="D352" s="68" t="str">
        <f t="shared" si="42"/>
        <v>&lt;40</v>
      </c>
      <c r="E352" s="24" t="s">
        <v>49</v>
      </c>
      <c r="F352" s="15" t="str">
        <f>VLOOKUP(E352,Providers!$A$2:$B$26,2,0)</f>
        <v>Critical Care</v>
      </c>
      <c r="G352" s="15" t="s">
        <v>7</v>
      </c>
      <c r="H352" s="40" t="s">
        <v>5</v>
      </c>
      <c r="I352" s="54">
        <v>44258</v>
      </c>
      <c r="J352" s="40" t="s">
        <v>406</v>
      </c>
      <c r="K352" s="15" t="s">
        <v>471</v>
      </c>
      <c r="L352" s="115" t="s">
        <v>55</v>
      </c>
      <c r="M352" s="61">
        <f t="shared" si="49"/>
        <v>9</v>
      </c>
      <c r="N352" s="50" t="str">
        <f t="shared" si="43"/>
        <v xml:space="preserve">Morphine </v>
      </c>
      <c r="O352" s="54">
        <v>44258</v>
      </c>
      <c r="P352" s="60">
        <v>0.86751157407407409</v>
      </c>
      <c r="Q352" s="32">
        <f t="shared" si="44"/>
        <v>44258.910671296297</v>
      </c>
      <c r="R352" s="33">
        <f t="shared" si="45"/>
        <v>44258.867511574077</v>
      </c>
      <c r="S352" s="30">
        <f t="shared" si="46"/>
        <v>4.315972221957054E-2</v>
      </c>
      <c r="T352" s="119">
        <f t="shared" si="47"/>
        <v>4.315972221957054E-2</v>
      </c>
      <c r="U352" s="38" t="str">
        <f t="shared" si="48"/>
        <v>0-3 HRS</v>
      </c>
      <c r="V352" s="40" t="s">
        <v>477</v>
      </c>
    </row>
    <row r="353" spans="1:26" ht="31.2" x14ac:dyDescent="0.3">
      <c r="A353" s="40">
        <v>8946118</v>
      </c>
      <c r="B353" s="40">
        <v>45279946</v>
      </c>
      <c r="C353" s="40">
        <v>92</v>
      </c>
      <c r="D353" s="68" t="str">
        <f t="shared" si="42"/>
        <v>65+</v>
      </c>
      <c r="E353" s="22" t="s">
        <v>22</v>
      </c>
      <c r="F353" s="15" t="str">
        <f>VLOOKUP(E353,Providers!$A$2:$B$26,2,0)</f>
        <v>Surgery</v>
      </c>
      <c r="G353" s="15" t="s">
        <v>7</v>
      </c>
      <c r="H353" s="40" t="s">
        <v>5</v>
      </c>
      <c r="I353" s="54">
        <v>44415</v>
      </c>
      <c r="J353" s="40" t="s">
        <v>407</v>
      </c>
      <c r="K353" s="15" t="s">
        <v>466</v>
      </c>
      <c r="L353" s="115" t="s">
        <v>459</v>
      </c>
      <c r="M353" s="61">
        <f t="shared" si="49"/>
        <v>12</v>
      </c>
      <c r="N353" s="50" t="str">
        <f t="shared" si="43"/>
        <v xml:space="preserve">Hydrocodone </v>
      </c>
      <c r="O353" s="54">
        <v>44415</v>
      </c>
      <c r="P353" s="60">
        <v>0.1547685185185185</v>
      </c>
      <c r="Q353" s="32">
        <f t="shared" si="44"/>
        <v>44415.195833333331</v>
      </c>
      <c r="R353" s="33">
        <f t="shared" si="45"/>
        <v>44415.154768518521</v>
      </c>
      <c r="S353" s="30">
        <f t="shared" si="46"/>
        <v>4.1064814809942618E-2</v>
      </c>
      <c r="T353" s="119">
        <f t="shared" si="47"/>
        <v>4.1064814809942618E-2</v>
      </c>
      <c r="U353" s="38" t="str">
        <f t="shared" si="48"/>
        <v>0-3 HRS</v>
      </c>
      <c r="V353" s="40" t="s">
        <v>478</v>
      </c>
    </row>
    <row r="354" spans="1:26" ht="15.6" x14ac:dyDescent="0.3">
      <c r="A354" s="40">
        <v>6826225</v>
      </c>
      <c r="B354" s="40">
        <v>40111856</v>
      </c>
      <c r="C354" s="40">
        <v>84</v>
      </c>
      <c r="D354" s="68" t="str">
        <f t="shared" si="42"/>
        <v>65+</v>
      </c>
      <c r="E354" s="22" t="s">
        <v>31</v>
      </c>
      <c r="F354" s="15" t="str">
        <f>VLOOKUP(E354,Providers!$A$2:$B$26,2,0)</f>
        <v>Surgery</v>
      </c>
      <c r="G354" s="15" t="s">
        <v>7</v>
      </c>
      <c r="H354" s="40" t="s">
        <v>5</v>
      </c>
      <c r="I354" s="54">
        <v>44374</v>
      </c>
      <c r="J354" s="40" t="s">
        <v>408</v>
      </c>
      <c r="K354" s="15" t="s">
        <v>470</v>
      </c>
      <c r="L354" s="115" t="s">
        <v>461</v>
      </c>
      <c r="M354" s="61">
        <f t="shared" si="49"/>
        <v>14</v>
      </c>
      <c r="N354" s="50" t="str">
        <f t="shared" si="43"/>
        <v xml:space="preserve">Hydromorphone </v>
      </c>
      <c r="O354" s="54">
        <v>44374</v>
      </c>
      <c r="P354" s="60">
        <v>0.874537037037037</v>
      </c>
      <c r="Q354" s="32">
        <f t="shared" si="44"/>
        <v>44374.911944444444</v>
      </c>
      <c r="R354" s="33">
        <f t="shared" si="45"/>
        <v>44374.874537037038</v>
      </c>
      <c r="S354" s="30">
        <f t="shared" si="46"/>
        <v>3.7407407406135462E-2</v>
      </c>
      <c r="T354" s="119">
        <f t="shared" si="47"/>
        <v>3.7407407406135462E-2</v>
      </c>
      <c r="U354" s="38" t="str">
        <f t="shared" si="48"/>
        <v>0-3 HRS</v>
      </c>
      <c r="V354" s="40" t="s">
        <v>477</v>
      </c>
    </row>
    <row r="355" spans="1:26" ht="15.6" x14ac:dyDescent="0.3">
      <c r="A355" s="40">
        <v>5704724</v>
      </c>
      <c r="B355" s="40">
        <v>45718382</v>
      </c>
      <c r="C355" s="40">
        <v>39</v>
      </c>
      <c r="D355" s="68" t="str">
        <f t="shared" si="42"/>
        <v>&lt;40</v>
      </c>
      <c r="E355" s="22" t="s">
        <v>29</v>
      </c>
      <c r="F355" s="15" t="str">
        <f>VLOOKUP(E355,Providers!$A$2:$B$26,2,0)</f>
        <v>Emergency Department</v>
      </c>
      <c r="G355" s="15" t="s">
        <v>7</v>
      </c>
      <c r="H355" s="40" t="s">
        <v>5</v>
      </c>
      <c r="I355" s="54">
        <v>44539</v>
      </c>
      <c r="J355" s="40" t="s">
        <v>409</v>
      </c>
      <c r="K355" s="15" t="s">
        <v>464</v>
      </c>
      <c r="L355" s="115" t="s">
        <v>53</v>
      </c>
      <c r="M355" s="61">
        <f t="shared" si="49"/>
        <v>9</v>
      </c>
      <c r="N355" s="50" t="str">
        <f t="shared" si="43"/>
        <v xml:space="preserve">Morphine </v>
      </c>
      <c r="O355" s="54">
        <v>44539</v>
      </c>
      <c r="P355" s="60">
        <v>0.20314814814814816</v>
      </c>
      <c r="Q355" s="32">
        <f t="shared" si="44"/>
        <v>44539.260810185187</v>
      </c>
      <c r="R355" s="33">
        <f t="shared" si="45"/>
        <v>44539.203148148146</v>
      </c>
      <c r="S355" s="30">
        <f t="shared" si="46"/>
        <v>5.766203704115469E-2</v>
      </c>
      <c r="T355" s="119">
        <f t="shared" si="47"/>
        <v>5.766203704115469E-2</v>
      </c>
      <c r="U355" s="38" t="str">
        <f t="shared" si="48"/>
        <v>0-3 HRS</v>
      </c>
      <c r="V355" s="40" t="s">
        <v>478</v>
      </c>
    </row>
    <row r="356" spans="1:26" ht="31.2" x14ac:dyDescent="0.3">
      <c r="A356" s="40">
        <v>5596274</v>
      </c>
      <c r="B356" s="40">
        <v>45273579</v>
      </c>
      <c r="C356" s="40">
        <v>88</v>
      </c>
      <c r="D356" s="68" t="str">
        <f t="shared" si="42"/>
        <v>65+</v>
      </c>
      <c r="E356" s="22" t="s">
        <v>31</v>
      </c>
      <c r="F356" s="15" t="str">
        <f>VLOOKUP(E356,Providers!$A$2:$B$26,2,0)</f>
        <v>Surgery</v>
      </c>
      <c r="G356" s="15" t="s">
        <v>7</v>
      </c>
      <c r="H356" s="40" t="s">
        <v>5</v>
      </c>
      <c r="I356" s="54">
        <v>44451</v>
      </c>
      <c r="J356" s="40" t="s">
        <v>410</v>
      </c>
      <c r="K356" s="15" t="s">
        <v>470</v>
      </c>
      <c r="L356" s="115" t="s">
        <v>459</v>
      </c>
      <c r="M356" s="61">
        <f t="shared" si="49"/>
        <v>12</v>
      </c>
      <c r="N356" s="50" t="str">
        <f t="shared" si="43"/>
        <v xml:space="preserve">Hydrocodone </v>
      </c>
      <c r="O356" s="54">
        <v>44451</v>
      </c>
      <c r="P356" s="60">
        <v>0.1867824074074074</v>
      </c>
      <c r="Q356" s="32">
        <f t="shared" si="44"/>
        <v>44451.226180555554</v>
      </c>
      <c r="R356" s="33">
        <f t="shared" si="45"/>
        <v>44451.186782407407</v>
      </c>
      <c r="S356" s="30">
        <f t="shared" si="46"/>
        <v>3.9398148146574385E-2</v>
      </c>
      <c r="T356" s="119">
        <f t="shared" si="47"/>
        <v>3.9398148146574385E-2</v>
      </c>
      <c r="U356" s="38" t="str">
        <f t="shared" si="48"/>
        <v>0-3 HRS</v>
      </c>
      <c r="V356" s="40" t="s">
        <v>477</v>
      </c>
    </row>
    <row r="357" spans="1:26" ht="15.6" x14ac:dyDescent="0.3">
      <c r="A357" s="40">
        <v>8024366</v>
      </c>
      <c r="B357" s="40">
        <v>46110995</v>
      </c>
      <c r="C357" s="40">
        <v>34</v>
      </c>
      <c r="D357" s="68" t="str">
        <f t="shared" si="42"/>
        <v>&lt;40</v>
      </c>
      <c r="E357" s="22" t="s">
        <v>23</v>
      </c>
      <c r="F357" s="15" t="str">
        <f>VLOOKUP(E357,Providers!$A$2:$B$26,2,0)</f>
        <v>Oncology</v>
      </c>
      <c r="G357" s="15" t="s">
        <v>7</v>
      </c>
      <c r="H357" s="40" t="s">
        <v>5</v>
      </c>
      <c r="I357" s="54">
        <v>44435</v>
      </c>
      <c r="J357" s="40" t="s">
        <v>411</v>
      </c>
      <c r="K357" s="15" t="s">
        <v>470</v>
      </c>
      <c r="L357" s="115" t="s">
        <v>56</v>
      </c>
      <c r="M357" s="61">
        <f t="shared" si="49"/>
        <v>9</v>
      </c>
      <c r="N357" s="50" t="str">
        <f t="shared" si="43"/>
        <v xml:space="preserve">Fentanyl </v>
      </c>
      <c r="O357" s="54">
        <v>44435</v>
      </c>
      <c r="P357" s="60">
        <v>7.0081018518518445E-2</v>
      </c>
      <c r="Q357" s="32">
        <f t="shared" si="44"/>
        <v>44435.857905092591</v>
      </c>
      <c r="R357" s="33">
        <f t="shared" si="45"/>
        <v>44435.070081018515</v>
      </c>
      <c r="S357" s="30">
        <f t="shared" si="46"/>
        <v>0.7878240740756155</v>
      </c>
      <c r="T357" s="119">
        <f t="shared" si="47"/>
        <v>0.7878240740756155</v>
      </c>
      <c r="U357" s="38" t="str">
        <f t="shared" si="48"/>
        <v>12+ HRS</v>
      </c>
      <c r="V357" s="40" t="s">
        <v>477</v>
      </c>
    </row>
    <row r="358" spans="1:26" ht="15.6" x14ac:dyDescent="0.3">
      <c r="A358" s="40">
        <v>8218381</v>
      </c>
      <c r="B358" s="40">
        <v>49271890</v>
      </c>
      <c r="C358" s="40">
        <v>69</v>
      </c>
      <c r="D358" s="68" t="str">
        <f t="shared" si="42"/>
        <v>65+</v>
      </c>
      <c r="E358" s="22" t="s">
        <v>23</v>
      </c>
      <c r="F358" s="15" t="str">
        <f>VLOOKUP(E358,Providers!$A$2:$B$26,2,0)</f>
        <v>Oncology</v>
      </c>
      <c r="G358" s="15" t="s">
        <v>7</v>
      </c>
      <c r="H358" s="40" t="s">
        <v>5</v>
      </c>
      <c r="I358" s="54">
        <v>44236</v>
      </c>
      <c r="J358" s="40" t="s">
        <v>412</v>
      </c>
      <c r="K358" s="15" t="s">
        <v>466</v>
      </c>
      <c r="L358" s="115" t="s">
        <v>56</v>
      </c>
      <c r="M358" s="61">
        <f t="shared" si="49"/>
        <v>9</v>
      </c>
      <c r="N358" s="50" t="str">
        <f t="shared" si="43"/>
        <v xml:space="preserve">Fentanyl </v>
      </c>
      <c r="O358" s="54">
        <v>44236</v>
      </c>
      <c r="P358" s="60">
        <v>8.2141203703703702E-2</v>
      </c>
      <c r="Q358" s="32">
        <f t="shared" si="44"/>
        <v>44236.906886574077</v>
      </c>
      <c r="R358" s="33">
        <f t="shared" si="45"/>
        <v>44236.082141203704</v>
      </c>
      <c r="S358" s="30">
        <f t="shared" si="46"/>
        <v>0.82474537037342088</v>
      </c>
      <c r="T358" s="119">
        <f t="shared" si="47"/>
        <v>0.82474537037342088</v>
      </c>
      <c r="U358" s="38" t="str">
        <f t="shared" si="48"/>
        <v>12+ HRS</v>
      </c>
      <c r="V358" s="40" t="s">
        <v>478</v>
      </c>
    </row>
    <row r="359" spans="1:26" ht="31.2" x14ac:dyDescent="0.3">
      <c r="A359" s="40">
        <v>6333457</v>
      </c>
      <c r="B359" s="40">
        <v>45520884</v>
      </c>
      <c r="C359" s="40">
        <v>76</v>
      </c>
      <c r="D359" s="68" t="str">
        <f t="shared" si="42"/>
        <v>65+</v>
      </c>
      <c r="E359" s="22" t="s">
        <v>50</v>
      </c>
      <c r="F359" s="15" t="str">
        <f>VLOOKUP(E359,Providers!$A$2:$B$26,2,0)</f>
        <v>Critical Care</v>
      </c>
      <c r="G359" s="15" t="s">
        <v>7</v>
      </c>
      <c r="H359" s="40" t="s">
        <v>5</v>
      </c>
      <c r="I359" s="54">
        <v>44396</v>
      </c>
      <c r="J359" s="40" t="s">
        <v>413</v>
      </c>
      <c r="K359" s="15" t="s">
        <v>473</v>
      </c>
      <c r="L359" s="115" t="s">
        <v>458</v>
      </c>
      <c r="M359" s="61">
        <f t="shared" si="49"/>
        <v>10</v>
      </c>
      <c r="N359" s="50" t="str">
        <f t="shared" si="43"/>
        <v xml:space="preserve">OxyCODONE </v>
      </c>
      <c r="O359" s="54">
        <v>44396</v>
      </c>
      <c r="P359" s="60">
        <v>0.37776620370370362</v>
      </c>
      <c r="Q359" s="32">
        <f t="shared" si="44"/>
        <v>44396.970335648148</v>
      </c>
      <c r="R359" s="33">
        <f t="shared" si="45"/>
        <v>44396.377766203703</v>
      </c>
      <c r="S359" s="30">
        <f t="shared" si="46"/>
        <v>0.59256944444496185</v>
      </c>
      <c r="T359" s="119">
        <f t="shared" si="47"/>
        <v>0.59256944444496185</v>
      </c>
      <c r="U359" s="38" t="str">
        <f t="shared" si="48"/>
        <v>12+ HRS</v>
      </c>
      <c r="V359" s="40" t="s">
        <v>477</v>
      </c>
    </row>
    <row r="360" spans="1:26" ht="15.6" x14ac:dyDescent="0.3">
      <c r="A360" s="40">
        <v>7201595</v>
      </c>
      <c r="B360" s="40">
        <v>47475081</v>
      </c>
      <c r="C360" s="40">
        <v>64</v>
      </c>
      <c r="D360" s="68" t="str">
        <f t="shared" si="42"/>
        <v>41-64</v>
      </c>
      <c r="E360" s="22" t="s">
        <v>25</v>
      </c>
      <c r="F360" s="15" t="str">
        <f>VLOOKUP(E360,Providers!$A$2:$B$26,2,0)</f>
        <v>Urology</v>
      </c>
      <c r="G360" s="15" t="s">
        <v>7</v>
      </c>
      <c r="H360" s="40" t="s">
        <v>5</v>
      </c>
      <c r="I360" s="54">
        <v>44525</v>
      </c>
      <c r="J360" s="40" t="s">
        <v>414</v>
      </c>
      <c r="K360" s="15" t="s">
        <v>471</v>
      </c>
      <c r="L360" s="115" t="s">
        <v>53</v>
      </c>
      <c r="M360" s="61">
        <f t="shared" si="49"/>
        <v>9</v>
      </c>
      <c r="N360" s="50" t="str">
        <f t="shared" si="43"/>
        <v xml:space="preserve">Morphine </v>
      </c>
      <c r="O360" s="54">
        <v>44525</v>
      </c>
      <c r="P360" s="60">
        <v>0.24409722222222222</v>
      </c>
      <c r="Q360" s="32">
        <f t="shared" si="44"/>
        <v>44525.278726851851</v>
      </c>
      <c r="R360" s="33">
        <f t="shared" si="45"/>
        <v>44525.244097222225</v>
      </c>
      <c r="S360" s="30">
        <f t="shared" si="46"/>
        <v>3.4629629626579117E-2</v>
      </c>
      <c r="T360" s="119">
        <f t="shared" si="47"/>
        <v>3.4629629626579117E-2</v>
      </c>
      <c r="U360" s="38" t="str">
        <f t="shared" si="48"/>
        <v>0-3 HRS</v>
      </c>
      <c r="V360" s="40" t="s">
        <v>477</v>
      </c>
    </row>
    <row r="361" spans="1:26" s="13" customFormat="1" ht="31.2" x14ac:dyDescent="0.3">
      <c r="A361" s="40">
        <v>3199292</v>
      </c>
      <c r="B361" s="40">
        <v>46507374</v>
      </c>
      <c r="C361" s="40">
        <v>80</v>
      </c>
      <c r="D361" s="68" t="str">
        <f t="shared" si="42"/>
        <v>65+</v>
      </c>
      <c r="E361" s="22" t="s">
        <v>19</v>
      </c>
      <c r="F361" s="15" t="str">
        <f>VLOOKUP(E361,Providers!$A$2:$B$26,2,0)</f>
        <v>Emergency Department</v>
      </c>
      <c r="G361" s="15" t="s">
        <v>7</v>
      </c>
      <c r="H361" s="40" t="s">
        <v>5</v>
      </c>
      <c r="I361" s="54">
        <v>44285</v>
      </c>
      <c r="J361" s="40" t="s">
        <v>415</v>
      </c>
      <c r="K361" s="15" t="s">
        <v>463</v>
      </c>
      <c r="L361" s="115" t="s">
        <v>462</v>
      </c>
      <c r="M361" s="61">
        <f t="shared" si="49"/>
        <v>3</v>
      </c>
      <c r="N361" s="50" t="str">
        <f t="shared" si="43"/>
        <v>No Prior</v>
      </c>
      <c r="O361" s="54"/>
      <c r="P361" s="60"/>
      <c r="Q361" s="32">
        <f t="shared" si="44"/>
        <v>44285.503159722219</v>
      </c>
      <c r="R361" s="33">
        <f t="shared" si="45"/>
        <v>0</v>
      </c>
      <c r="S361" s="30"/>
      <c r="T361" s="119">
        <f t="shared" si="47"/>
        <v>0</v>
      </c>
      <c r="U361" s="38" t="str">
        <f t="shared" si="48"/>
        <v/>
      </c>
      <c r="V361" s="40" t="s">
        <v>477</v>
      </c>
      <c r="X361" s="3"/>
      <c r="Y361" s="71"/>
      <c r="Z361" s="74"/>
    </row>
    <row r="362" spans="1:26" ht="15.6" x14ac:dyDescent="0.3">
      <c r="A362" s="40">
        <v>6506116</v>
      </c>
      <c r="B362" s="40">
        <v>47668486</v>
      </c>
      <c r="C362" s="40">
        <v>95</v>
      </c>
      <c r="D362" s="68" t="str">
        <f t="shared" si="42"/>
        <v>65+</v>
      </c>
      <c r="E362" s="22" t="s">
        <v>18</v>
      </c>
      <c r="F362" s="15" t="str">
        <f>VLOOKUP(E362,Providers!$A$2:$B$26,2,0)</f>
        <v>Surgery</v>
      </c>
      <c r="G362" s="15" t="s">
        <v>7</v>
      </c>
      <c r="H362" s="40" t="s">
        <v>5</v>
      </c>
      <c r="I362" s="54">
        <v>44531</v>
      </c>
      <c r="J362" s="40" t="s">
        <v>416</v>
      </c>
      <c r="K362" s="15" t="s">
        <v>471</v>
      </c>
      <c r="L362" s="115" t="s">
        <v>461</v>
      </c>
      <c r="M362" s="61">
        <f t="shared" si="49"/>
        <v>14</v>
      </c>
      <c r="N362" s="50" t="str">
        <f t="shared" si="43"/>
        <v xml:space="preserve">Hydromorphone </v>
      </c>
      <c r="O362" s="54">
        <v>44531</v>
      </c>
      <c r="P362" s="60">
        <v>0.27667824074074071</v>
      </c>
      <c r="Q362" s="32">
        <f t="shared" si="44"/>
        <v>44531.61314814815</v>
      </c>
      <c r="R362" s="33">
        <f t="shared" si="45"/>
        <v>44531.276678240742</v>
      </c>
      <c r="S362" s="30">
        <f t="shared" si="46"/>
        <v>0.33646990740817273</v>
      </c>
      <c r="T362" s="119">
        <f t="shared" si="47"/>
        <v>0.33646990740817273</v>
      </c>
      <c r="U362" s="38" t="str">
        <f t="shared" si="48"/>
        <v>6-9 HRS</v>
      </c>
      <c r="V362" s="40" t="s">
        <v>477</v>
      </c>
    </row>
    <row r="363" spans="1:26" ht="15.6" x14ac:dyDescent="0.3">
      <c r="A363" s="40">
        <v>3488625</v>
      </c>
      <c r="B363" s="40">
        <v>43589982</v>
      </c>
      <c r="C363" s="40">
        <v>74</v>
      </c>
      <c r="D363" s="68" t="str">
        <f t="shared" si="42"/>
        <v>65+</v>
      </c>
      <c r="E363" s="22" t="s">
        <v>33</v>
      </c>
      <c r="F363" s="15" t="str">
        <f>VLOOKUP(E363,Providers!$A$2:$B$26,2,0)</f>
        <v>Oncology</v>
      </c>
      <c r="G363" s="15" t="s">
        <v>7</v>
      </c>
      <c r="H363" s="40" t="s">
        <v>5</v>
      </c>
      <c r="I363" s="54">
        <v>44347</v>
      </c>
      <c r="J363" s="40" t="s">
        <v>417</v>
      </c>
      <c r="K363" s="15" t="s">
        <v>470</v>
      </c>
      <c r="L363" s="115" t="s">
        <v>56</v>
      </c>
      <c r="M363" s="61">
        <f t="shared" si="49"/>
        <v>9</v>
      </c>
      <c r="N363" s="50" t="str">
        <f t="shared" si="43"/>
        <v xml:space="preserve">Fentanyl </v>
      </c>
      <c r="O363" s="54">
        <v>44347</v>
      </c>
      <c r="P363" s="60">
        <v>0.55380787037037038</v>
      </c>
      <c r="Q363" s="32">
        <f t="shared" si="44"/>
        <v>44347.961400462962</v>
      </c>
      <c r="R363" s="33">
        <f t="shared" si="45"/>
        <v>44347.553807870368</v>
      </c>
      <c r="S363" s="30">
        <f t="shared" si="46"/>
        <v>0.4075925925935735</v>
      </c>
      <c r="T363" s="119">
        <f t="shared" si="47"/>
        <v>0.4075925925935735</v>
      </c>
      <c r="U363" s="38" t="str">
        <f t="shared" si="48"/>
        <v>9-12 HRS</v>
      </c>
      <c r="V363" s="40" t="s">
        <v>477</v>
      </c>
    </row>
    <row r="364" spans="1:26" ht="15.6" x14ac:dyDescent="0.3">
      <c r="A364" s="40">
        <v>6626750</v>
      </c>
      <c r="B364" s="40">
        <v>49170817</v>
      </c>
      <c r="C364" s="40">
        <v>28</v>
      </c>
      <c r="D364" s="68" t="str">
        <f t="shared" si="42"/>
        <v>&lt;40</v>
      </c>
      <c r="E364" s="22" t="s">
        <v>23</v>
      </c>
      <c r="F364" s="15" t="str">
        <f>VLOOKUP(E364,Providers!$A$2:$B$26,2,0)</f>
        <v>Oncology</v>
      </c>
      <c r="G364" s="15" t="s">
        <v>7</v>
      </c>
      <c r="H364" s="40" t="s">
        <v>5</v>
      </c>
      <c r="I364" s="54">
        <v>44404</v>
      </c>
      <c r="J364" s="40" t="s">
        <v>418</v>
      </c>
      <c r="K364" s="15" t="s">
        <v>474</v>
      </c>
      <c r="L364" s="115" t="s">
        <v>55</v>
      </c>
      <c r="M364" s="61">
        <f t="shared" si="49"/>
        <v>9</v>
      </c>
      <c r="N364" s="50" t="str">
        <f t="shared" si="43"/>
        <v xml:space="preserve">Morphine </v>
      </c>
      <c r="O364" s="54">
        <v>44404</v>
      </c>
      <c r="P364" s="60">
        <v>0.66726851851851843</v>
      </c>
      <c r="Q364" s="32">
        <f t="shared" si="44"/>
        <v>44404.700416666667</v>
      </c>
      <c r="R364" s="33">
        <f t="shared" si="45"/>
        <v>44404.667268518519</v>
      </c>
      <c r="S364" s="30">
        <f t="shared" si="46"/>
        <v>3.3148148148029577E-2</v>
      </c>
      <c r="T364" s="119">
        <f t="shared" si="47"/>
        <v>3.3148148148029577E-2</v>
      </c>
      <c r="U364" s="38" t="str">
        <f t="shared" si="48"/>
        <v>0-3 HRS</v>
      </c>
      <c r="V364" s="40" t="s">
        <v>477</v>
      </c>
    </row>
    <row r="365" spans="1:26" s="13" customFormat="1" ht="31.2" x14ac:dyDescent="0.3">
      <c r="A365" s="40">
        <v>8653094</v>
      </c>
      <c r="B365" s="40">
        <v>48664291</v>
      </c>
      <c r="C365" s="40">
        <v>97</v>
      </c>
      <c r="D365" s="68" t="str">
        <f t="shared" si="42"/>
        <v>65+</v>
      </c>
      <c r="E365" s="22" t="s">
        <v>20</v>
      </c>
      <c r="F365" s="15" t="str">
        <f>VLOOKUP(E365,Providers!$A$2:$B$26,2,0)</f>
        <v>Cardiology</v>
      </c>
      <c r="G365" s="15" t="s">
        <v>7</v>
      </c>
      <c r="H365" s="40" t="s">
        <v>5</v>
      </c>
      <c r="I365" s="54">
        <v>44369</v>
      </c>
      <c r="J365" s="40" t="s">
        <v>419</v>
      </c>
      <c r="K365" s="15" t="s">
        <v>463</v>
      </c>
      <c r="L365" s="115" t="s">
        <v>462</v>
      </c>
      <c r="M365" s="61">
        <f t="shared" si="49"/>
        <v>3</v>
      </c>
      <c r="N365" s="50" t="str">
        <f t="shared" si="43"/>
        <v>No Prior</v>
      </c>
      <c r="O365" s="54"/>
      <c r="P365" s="60"/>
      <c r="Q365" s="32">
        <f t="shared" si="44"/>
        <v>44369.712280092594</v>
      </c>
      <c r="R365" s="33">
        <f t="shared" si="45"/>
        <v>0</v>
      </c>
      <c r="S365" s="30"/>
      <c r="T365" s="119">
        <f t="shared" si="47"/>
        <v>0</v>
      </c>
      <c r="U365" s="38" t="str">
        <f t="shared" si="48"/>
        <v/>
      </c>
      <c r="V365" s="40" t="s">
        <v>477</v>
      </c>
      <c r="X365" s="3"/>
      <c r="Y365" s="71"/>
      <c r="Z365" s="74"/>
    </row>
    <row r="366" spans="1:26" s="13" customFormat="1" ht="31.2" x14ac:dyDescent="0.3">
      <c r="A366" s="40">
        <v>8602431</v>
      </c>
      <c r="B366" s="40">
        <v>45585560</v>
      </c>
      <c r="C366" s="40">
        <v>62</v>
      </c>
      <c r="D366" s="68" t="str">
        <f t="shared" si="42"/>
        <v>41-64</v>
      </c>
      <c r="E366" s="22" t="s">
        <v>50</v>
      </c>
      <c r="F366" s="15" t="str">
        <f>VLOOKUP(E366,Providers!$A$2:$B$26,2,0)</f>
        <v>Critical Care</v>
      </c>
      <c r="G366" s="15" t="s">
        <v>7</v>
      </c>
      <c r="H366" s="40" t="s">
        <v>5</v>
      </c>
      <c r="I366" s="54">
        <v>44384</v>
      </c>
      <c r="J366" s="40" t="s">
        <v>420</v>
      </c>
      <c r="K366" s="15" t="s">
        <v>463</v>
      </c>
      <c r="L366" s="115" t="s">
        <v>462</v>
      </c>
      <c r="M366" s="61">
        <f t="shared" si="49"/>
        <v>3</v>
      </c>
      <c r="N366" s="50" t="str">
        <f t="shared" si="43"/>
        <v>No Prior</v>
      </c>
      <c r="O366" s="54"/>
      <c r="P366" s="60"/>
      <c r="Q366" s="32">
        <f t="shared" si="44"/>
        <v>44384.178194444445</v>
      </c>
      <c r="R366" s="33">
        <f t="shared" si="45"/>
        <v>0</v>
      </c>
      <c r="S366" s="30"/>
      <c r="T366" s="119">
        <f t="shared" si="47"/>
        <v>0</v>
      </c>
      <c r="U366" s="38" t="str">
        <f t="shared" si="48"/>
        <v/>
      </c>
      <c r="V366" s="40" t="s">
        <v>477</v>
      </c>
      <c r="X366" s="3"/>
      <c r="Y366" s="71"/>
      <c r="Z366" s="74"/>
    </row>
    <row r="367" spans="1:26" ht="15.6" x14ac:dyDescent="0.3">
      <c r="A367" s="40">
        <v>2187472</v>
      </c>
      <c r="B367" s="40">
        <v>45464128</v>
      </c>
      <c r="C367" s="40">
        <v>64</v>
      </c>
      <c r="D367" s="68" t="str">
        <f t="shared" si="42"/>
        <v>41-64</v>
      </c>
      <c r="E367" s="22" t="s">
        <v>18</v>
      </c>
      <c r="F367" s="15" t="str">
        <f>VLOOKUP(E367,Providers!$A$2:$B$26,2,0)</f>
        <v>Surgery</v>
      </c>
      <c r="G367" s="15" t="s">
        <v>7</v>
      </c>
      <c r="H367" s="40" t="s">
        <v>5</v>
      </c>
      <c r="I367" s="54">
        <v>44343</v>
      </c>
      <c r="J367" s="40" t="s">
        <v>421</v>
      </c>
      <c r="K367" s="15" t="s">
        <v>467</v>
      </c>
      <c r="L367" s="115" t="s">
        <v>460</v>
      </c>
      <c r="M367" s="61">
        <f t="shared" si="49"/>
        <v>14</v>
      </c>
      <c r="N367" s="50" t="str">
        <f t="shared" si="43"/>
        <v xml:space="preserve">Hydromorphone </v>
      </c>
      <c r="O367" s="54">
        <v>44343</v>
      </c>
      <c r="P367" s="60">
        <v>0.19234953703703705</v>
      </c>
      <c r="Q367" s="32">
        <f t="shared" si="44"/>
        <v>44343.300532407404</v>
      </c>
      <c r="R367" s="33">
        <f t="shared" si="45"/>
        <v>44343.192349537036</v>
      </c>
      <c r="S367" s="30">
        <f t="shared" si="46"/>
        <v>0.10818287036818219</v>
      </c>
      <c r="T367" s="119">
        <f t="shared" si="47"/>
        <v>0.10818287036818219</v>
      </c>
      <c r="U367" s="38" t="str">
        <f t="shared" si="48"/>
        <v>0-3 HRS</v>
      </c>
      <c r="V367" s="40" t="s">
        <v>477</v>
      </c>
    </row>
    <row r="368" spans="1:26" s="13" customFormat="1" ht="31.2" x14ac:dyDescent="0.3">
      <c r="A368" s="40">
        <v>8181344</v>
      </c>
      <c r="B368" s="40">
        <v>43403366</v>
      </c>
      <c r="C368" s="40">
        <v>71</v>
      </c>
      <c r="D368" s="68" t="str">
        <f t="shared" si="42"/>
        <v>65+</v>
      </c>
      <c r="E368" s="22" t="s">
        <v>27</v>
      </c>
      <c r="F368" s="15" t="str">
        <f>VLOOKUP(E368,Providers!$A$2:$B$26,2,0)</f>
        <v>Surgery</v>
      </c>
      <c r="G368" s="15" t="s">
        <v>7</v>
      </c>
      <c r="H368" s="40" t="s">
        <v>5</v>
      </c>
      <c r="I368" s="54">
        <v>44433</v>
      </c>
      <c r="J368" s="40" t="s">
        <v>422</v>
      </c>
      <c r="K368" s="15" t="s">
        <v>463</v>
      </c>
      <c r="L368" s="115" t="s">
        <v>462</v>
      </c>
      <c r="M368" s="61">
        <f t="shared" si="49"/>
        <v>3</v>
      </c>
      <c r="N368" s="50" t="str">
        <f t="shared" si="43"/>
        <v>No Prior</v>
      </c>
      <c r="O368" s="54"/>
      <c r="P368" s="60"/>
      <c r="Q368" s="32">
        <f t="shared" si="44"/>
        <v>44433.41269675926</v>
      </c>
      <c r="R368" s="33">
        <f t="shared" si="45"/>
        <v>0</v>
      </c>
      <c r="S368" s="30"/>
      <c r="T368" s="119">
        <f t="shared" si="47"/>
        <v>0</v>
      </c>
      <c r="U368" s="38" t="str">
        <f t="shared" si="48"/>
        <v/>
      </c>
      <c r="V368" s="40" t="s">
        <v>477</v>
      </c>
      <c r="X368" s="3"/>
      <c r="Y368" s="71"/>
      <c r="Z368" s="74"/>
    </row>
    <row r="369" spans="1:26" ht="31.2" x14ac:dyDescent="0.3">
      <c r="A369" s="40">
        <v>8438709</v>
      </c>
      <c r="B369" s="40">
        <v>42906527</v>
      </c>
      <c r="C369" s="40">
        <v>32</v>
      </c>
      <c r="D369" s="68" t="str">
        <f t="shared" si="42"/>
        <v>&lt;40</v>
      </c>
      <c r="E369" s="22" t="s">
        <v>28</v>
      </c>
      <c r="F369" s="15" t="str">
        <f>VLOOKUP(E369,Providers!$A$2:$B$26,2,0)</f>
        <v>Cardiology</v>
      </c>
      <c r="G369" s="15" t="s">
        <v>7</v>
      </c>
      <c r="H369" s="40" t="s">
        <v>5</v>
      </c>
      <c r="I369" s="54">
        <v>44282</v>
      </c>
      <c r="J369" s="40" t="s">
        <v>423</v>
      </c>
      <c r="K369" s="15" t="s">
        <v>46</v>
      </c>
      <c r="L369" s="115" t="s">
        <v>459</v>
      </c>
      <c r="M369" s="61">
        <f t="shared" si="49"/>
        <v>12</v>
      </c>
      <c r="N369" s="50" t="str">
        <f t="shared" si="43"/>
        <v xml:space="preserve">Hydrocodone </v>
      </c>
      <c r="O369" s="54">
        <v>44285</v>
      </c>
      <c r="P369" s="60">
        <v>0.25000000000000006</v>
      </c>
      <c r="Q369" s="32">
        <f t="shared" si="44"/>
        <v>44282.26971064815</v>
      </c>
      <c r="R369" s="33">
        <f t="shared" si="45"/>
        <v>44285.25</v>
      </c>
      <c r="S369" s="30"/>
      <c r="T369" s="119">
        <f t="shared" si="47"/>
        <v>0</v>
      </c>
      <c r="U369" s="38" t="str">
        <f t="shared" si="48"/>
        <v/>
      </c>
      <c r="V369" s="40" t="s">
        <v>477</v>
      </c>
    </row>
    <row r="370" spans="1:26" s="13" customFormat="1" ht="31.2" x14ac:dyDescent="0.3">
      <c r="A370" s="40">
        <v>7149261</v>
      </c>
      <c r="B370" s="40">
        <v>49617383</v>
      </c>
      <c r="C370" s="40">
        <v>33</v>
      </c>
      <c r="D370" s="68" t="str">
        <f t="shared" si="42"/>
        <v>&lt;40</v>
      </c>
      <c r="E370" s="22" t="s">
        <v>29</v>
      </c>
      <c r="F370" s="15" t="str">
        <f>VLOOKUP(E370,Providers!$A$2:$B$26,2,0)</f>
        <v>Emergency Department</v>
      </c>
      <c r="G370" s="15" t="s">
        <v>7</v>
      </c>
      <c r="H370" s="40" t="s">
        <v>5</v>
      </c>
      <c r="I370" s="54">
        <v>44441</v>
      </c>
      <c r="J370" s="40" t="s">
        <v>424</v>
      </c>
      <c r="K370" s="15" t="s">
        <v>463</v>
      </c>
      <c r="L370" s="115" t="s">
        <v>462</v>
      </c>
      <c r="M370" s="61">
        <f t="shared" si="49"/>
        <v>3</v>
      </c>
      <c r="N370" s="50" t="str">
        <f t="shared" si="43"/>
        <v>No Prior</v>
      </c>
      <c r="O370" s="54"/>
      <c r="P370" s="60"/>
      <c r="Q370" s="32">
        <f t="shared" si="44"/>
        <v>44441.275277777779</v>
      </c>
      <c r="R370" s="33">
        <f t="shared" si="45"/>
        <v>0</v>
      </c>
      <c r="S370" s="30"/>
      <c r="T370" s="119">
        <f t="shared" si="47"/>
        <v>0</v>
      </c>
      <c r="U370" s="38" t="str">
        <f t="shared" si="48"/>
        <v/>
      </c>
      <c r="V370" s="40" t="s">
        <v>477</v>
      </c>
      <c r="X370" s="3"/>
      <c r="Y370" s="71"/>
      <c r="Z370" s="74"/>
    </row>
    <row r="371" spans="1:26" ht="15.6" x14ac:dyDescent="0.3">
      <c r="A371" s="40">
        <v>8257792</v>
      </c>
      <c r="B371" s="40">
        <v>41697915</v>
      </c>
      <c r="C371" s="40">
        <v>41</v>
      </c>
      <c r="D371" s="68" t="str">
        <f t="shared" si="42"/>
        <v>41-64</v>
      </c>
      <c r="E371" s="22" t="s">
        <v>32</v>
      </c>
      <c r="F371" s="15" t="str">
        <f>VLOOKUP(E371,Providers!$A$2:$B$26,2,0)</f>
        <v>Urology</v>
      </c>
      <c r="G371" s="15" t="s">
        <v>7</v>
      </c>
      <c r="H371" s="40" t="s">
        <v>5</v>
      </c>
      <c r="I371" s="54">
        <v>44349</v>
      </c>
      <c r="J371" s="40" t="s">
        <v>425</v>
      </c>
      <c r="K371" s="15" t="s">
        <v>470</v>
      </c>
      <c r="L371" s="115" t="s">
        <v>460</v>
      </c>
      <c r="M371" s="61">
        <f t="shared" si="49"/>
        <v>14</v>
      </c>
      <c r="N371" s="50" t="str">
        <f t="shared" si="43"/>
        <v xml:space="preserve">Hydromorphone </v>
      </c>
      <c r="O371" s="54">
        <v>44349</v>
      </c>
      <c r="P371" s="60">
        <v>0.1167824074074074</v>
      </c>
      <c r="Q371" s="32">
        <f t="shared" si="44"/>
        <v>44349.1325462963</v>
      </c>
      <c r="R371" s="33">
        <f t="shared" si="45"/>
        <v>44349.116782407407</v>
      </c>
      <c r="S371" s="30">
        <f t="shared" si="46"/>
        <v>1.5763888892251998E-2</v>
      </c>
      <c r="T371" s="119">
        <f t="shared" si="47"/>
        <v>1.5763888892251998E-2</v>
      </c>
      <c r="U371" s="38" t="str">
        <f t="shared" si="48"/>
        <v>0-3 HRS</v>
      </c>
      <c r="V371" s="40" t="s">
        <v>477</v>
      </c>
    </row>
    <row r="372" spans="1:26" ht="15.6" x14ac:dyDescent="0.3">
      <c r="A372" s="40">
        <v>1503384</v>
      </c>
      <c r="B372" s="40">
        <v>48968202</v>
      </c>
      <c r="C372" s="40">
        <v>67</v>
      </c>
      <c r="D372" s="68" t="str">
        <f t="shared" si="42"/>
        <v>65+</v>
      </c>
      <c r="E372" s="22" t="s">
        <v>28</v>
      </c>
      <c r="F372" s="15" t="str">
        <f>VLOOKUP(E372,Providers!$A$2:$B$26,2,0)</f>
        <v>Cardiology</v>
      </c>
      <c r="G372" s="15" t="s">
        <v>7</v>
      </c>
      <c r="H372" s="40" t="s">
        <v>5</v>
      </c>
      <c r="I372" s="54">
        <v>44406</v>
      </c>
      <c r="J372" s="40" t="s">
        <v>426</v>
      </c>
      <c r="K372" s="15" t="s">
        <v>465</v>
      </c>
      <c r="L372" s="115" t="s">
        <v>56</v>
      </c>
      <c r="M372" s="61">
        <f t="shared" si="49"/>
        <v>9</v>
      </c>
      <c r="N372" s="50" t="str">
        <f t="shared" si="43"/>
        <v xml:space="preserve">Fentanyl </v>
      </c>
      <c r="O372" s="54">
        <v>44406</v>
      </c>
      <c r="P372" s="60">
        <v>0.2883101851851852</v>
      </c>
      <c r="Q372" s="32">
        <f t="shared" si="44"/>
        <v>44406.297743055555</v>
      </c>
      <c r="R372" s="33">
        <f t="shared" si="45"/>
        <v>44406.288310185184</v>
      </c>
      <c r="S372" s="30">
        <f t="shared" si="46"/>
        <v>9.4328703708015382E-3</v>
      </c>
      <c r="T372" s="119">
        <f t="shared" si="47"/>
        <v>9.4328703708015382E-3</v>
      </c>
      <c r="U372" s="38" t="str">
        <f t="shared" si="48"/>
        <v>0-3 HRS</v>
      </c>
      <c r="V372" s="40" t="s">
        <v>477</v>
      </c>
    </row>
    <row r="373" spans="1:26" ht="31.2" x14ac:dyDescent="0.3">
      <c r="A373" s="40">
        <v>8549521</v>
      </c>
      <c r="B373" s="40">
        <v>42926353</v>
      </c>
      <c r="C373" s="40">
        <v>74</v>
      </c>
      <c r="D373" s="68" t="str">
        <f t="shared" si="42"/>
        <v>65+</v>
      </c>
      <c r="E373" s="24" t="s">
        <v>49</v>
      </c>
      <c r="F373" s="15" t="str">
        <f>VLOOKUP(E373,Providers!$A$2:$B$26,2,0)</f>
        <v>Critical Care</v>
      </c>
      <c r="G373" s="15" t="s">
        <v>7</v>
      </c>
      <c r="H373" s="40" t="s">
        <v>5</v>
      </c>
      <c r="I373" s="54">
        <v>44307</v>
      </c>
      <c r="J373" s="40" t="s">
        <v>427</v>
      </c>
      <c r="K373" s="15" t="s">
        <v>464</v>
      </c>
      <c r="L373" s="115" t="s">
        <v>16</v>
      </c>
      <c r="M373" s="61">
        <f t="shared" si="49"/>
        <v>10</v>
      </c>
      <c r="N373" s="50" t="str">
        <f t="shared" si="43"/>
        <v xml:space="preserve">OxyCODONE </v>
      </c>
      <c r="O373" s="54">
        <v>44307</v>
      </c>
      <c r="P373" s="60">
        <v>0.13221064814814815</v>
      </c>
      <c r="Q373" s="32">
        <f t="shared" si="44"/>
        <v>44307.199317129627</v>
      </c>
      <c r="R373" s="33">
        <f t="shared" si="45"/>
        <v>44307.132210648146</v>
      </c>
      <c r="S373" s="30">
        <f t="shared" si="46"/>
        <v>6.7106481481459923E-2</v>
      </c>
      <c r="T373" s="119">
        <f t="shared" si="47"/>
        <v>6.7106481481459923E-2</v>
      </c>
      <c r="U373" s="38" t="str">
        <f t="shared" si="48"/>
        <v>0-3 HRS</v>
      </c>
      <c r="V373" s="40" t="s">
        <v>478</v>
      </c>
    </row>
    <row r="374" spans="1:26" ht="31.2" x14ac:dyDescent="0.3">
      <c r="A374" s="40">
        <v>6281127</v>
      </c>
      <c r="B374" s="40">
        <v>40335856</v>
      </c>
      <c r="C374" s="40">
        <v>33</v>
      </c>
      <c r="D374" s="68" t="str">
        <f t="shared" si="42"/>
        <v>&lt;40</v>
      </c>
      <c r="E374" s="22" t="s">
        <v>37</v>
      </c>
      <c r="F374" s="15" t="str">
        <f>VLOOKUP(E374,Providers!$A$2:$B$26,2,0)</f>
        <v>Critical Care</v>
      </c>
      <c r="G374" s="15" t="s">
        <v>7</v>
      </c>
      <c r="H374" s="40" t="s">
        <v>5</v>
      </c>
      <c r="I374" s="54">
        <v>44278</v>
      </c>
      <c r="J374" s="40" t="s">
        <v>428</v>
      </c>
      <c r="K374" s="15" t="s">
        <v>464</v>
      </c>
      <c r="L374" s="115" t="s">
        <v>494</v>
      </c>
      <c r="M374" s="61">
        <f t="shared" si="49"/>
        <v>10</v>
      </c>
      <c r="N374" s="50" t="str">
        <f t="shared" si="43"/>
        <v xml:space="preserve">Oxycodone </v>
      </c>
      <c r="O374" s="54">
        <v>44277</v>
      </c>
      <c r="P374" s="60">
        <v>0.95717592592592593</v>
      </c>
      <c r="Q374" s="32">
        <f t="shared" si="44"/>
        <v>44278.028402777774</v>
      </c>
      <c r="R374" s="33">
        <f t="shared" si="45"/>
        <v>44277.957175925927</v>
      </c>
      <c r="S374" s="30">
        <f t="shared" si="46"/>
        <v>7.122685184731381E-2</v>
      </c>
      <c r="T374" s="119">
        <f t="shared" si="47"/>
        <v>7.122685184731381E-2</v>
      </c>
      <c r="U374" s="38" t="str">
        <f t="shared" si="48"/>
        <v>0-3 HRS</v>
      </c>
      <c r="V374" s="40" t="s">
        <v>478</v>
      </c>
    </row>
    <row r="375" spans="1:26" s="13" customFormat="1" ht="31.2" x14ac:dyDescent="0.3">
      <c r="A375" s="40">
        <v>4587255</v>
      </c>
      <c r="B375" s="40">
        <v>49680112</v>
      </c>
      <c r="C375" s="40">
        <v>19</v>
      </c>
      <c r="D375" s="68" t="str">
        <f t="shared" si="42"/>
        <v>&lt;40</v>
      </c>
      <c r="E375" s="22" t="s">
        <v>19</v>
      </c>
      <c r="F375" s="15" t="str">
        <f>VLOOKUP(E375,Providers!$A$2:$B$26,2,0)</f>
        <v>Emergency Department</v>
      </c>
      <c r="G375" s="15" t="s">
        <v>7</v>
      </c>
      <c r="H375" s="40" t="s">
        <v>5</v>
      </c>
      <c r="I375" s="54">
        <v>44251</v>
      </c>
      <c r="J375" s="40" t="s">
        <v>429</v>
      </c>
      <c r="K375" s="15" t="s">
        <v>463</v>
      </c>
      <c r="L375" s="115" t="s">
        <v>462</v>
      </c>
      <c r="M375" s="61">
        <f t="shared" si="49"/>
        <v>3</v>
      </c>
      <c r="N375" s="50" t="str">
        <f t="shared" si="43"/>
        <v>No Prior</v>
      </c>
      <c r="O375" s="54"/>
      <c r="P375" s="60"/>
      <c r="Q375" s="32">
        <f t="shared" si="44"/>
        <v>44251.697546296295</v>
      </c>
      <c r="R375" s="33">
        <f t="shared" si="45"/>
        <v>0</v>
      </c>
      <c r="S375" s="30"/>
      <c r="T375" s="119">
        <f t="shared" si="47"/>
        <v>0</v>
      </c>
      <c r="U375" s="38" t="str">
        <f t="shared" si="48"/>
        <v/>
      </c>
      <c r="V375" s="40" t="s">
        <v>477</v>
      </c>
      <c r="X375" s="3"/>
      <c r="Y375" s="71"/>
      <c r="Z375" s="74"/>
    </row>
    <row r="376" spans="1:26" s="13" customFormat="1" ht="31.2" x14ac:dyDescent="0.3">
      <c r="A376" s="40">
        <v>4283386</v>
      </c>
      <c r="B376" s="40">
        <v>48489538</v>
      </c>
      <c r="C376" s="40">
        <v>25</v>
      </c>
      <c r="D376" s="68" t="str">
        <f t="shared" si="42"/>
        <v>&lt;40</v>
      </c>
      <c r="E376" s="22" t="s">
        <v>24</v>
      </c>
      <c r="F376" s="15" t="str">
        <f>VLOOKUP(E376,Providers!$A$2:$B$26,2,0)</f>
        <v>Emergency Department</v>
      </c>
      <c r="G376" s="15" t="s">
        <v>7</v>
      </c>
      <c r="H376" s="40" t="s">
        <v>5</v>
      </c>
      <c r="I376" s="54">
        <v>44223</v>
      </c>
      <c r="J376" s="40" t="s">
        <v>430</v>
      </c>
      <c r="K376" s="15" t="s">
        <v>463</v>
      </c>
      <c r="L376" s="115" t="s">
        <v>462</v>
      </c>
      <c r="M376" s="61">
        <f t="shared" si="49"/>
        <v>3</v>
      </c>
      <c r="N376" s="50" t="str">
        <f t="shared" si="43"/>
        <v>No Prior</v>
      </c>
      <c r="O376" s="54"/>
      <c r="P376" s="60"/>
      <c r="Q376" s="32">
        <f t="shared" si="44"/>
        <v>44223.107372685183</v>
      </c>
      <c r="R376" s="33">
        <f t="shared" si="45"/>
        <v>0</v>
      </c>
      <c r="S376" s="30"/>
      <c r="T376" s="119">
        <f t="shared" si="47"/>
        <v>0</v>
      </c>
      <c r="U376" s="38" t="str">
        <f t="shared" si="48"/>
        <v/>
      </c>
      <c r="V376" s="40" t="s">
        <v>477</v>
      </c>
      <c r="X376" s="3"/>
      <c r="Y376" s="71"/>
      <c r="Z376" s="74"/>
    </row>
    <row r="377" spans="1:26" ht="15.6" x14ac:dyDescent="0.3">
      <c r="A377" s="40">
        <v>7185159</v>
      </c>
      <c r="B377" s="40">
        <v>46593527</v>
      </c>
      <c r="C377" s="40">
        <v>28</v>
      </c>
      <c r="D377" s="68" t="str">
        <f t="shared" si="42"/>
        <v>&lt;40</v>
      </c>
      <c r="E377" s="22" t="s">
        <v>27</v>
      </c>
      <c r="F377" s="15" t="str">
        <f>VLOOKUP(E377,Providers!$A$2:$B$26,2,0)</f>
        <v>Surgery</v>
      </c>
      <c r="G377" s="15" t="s">
        <v>7</v>
      </c>
      <c r="H377" s="40" t="s">
        <v>5</v>
      </c>
      <c r="I377" s="54">
        <v>44374</v>
      </c>
      <c r="J377" s="40" t="s">
        <v>431</v>
      </c>
      <c r="K377" s="15" t="s">
        <v>466</v>
      </c>
      <c r="L377" s="115" t="s">
        <v>53</v>
      </c>
      <c r="M377" s="61">
        <f t="shared" si="49"/>
        <v>9</v>
      </c>
      <c r="N377" s="50" t="str">
        <f t="shared" si="43"/>
        <v xml:space="preserve">Morphine </v>
      </c>
      <c r="O377" s="54">
        <v>44374</v>
      </c>
      <c r="P377" s="60">
        <v>0.46878472222222217</v>
      </c>
      <c r="Q377" s="32">
        <f t="shared" si="44"/>
        <v>44374.496192129627</v>
      </c>
      <c r="R377" s="33">
        <f t="shared" si="45"/>
        <v>44374.468784722223</v>
      </c>
      <c r="S377" s="30">
        <f t="shared" si="46"/>
        <v>2.7407407404098194E-2</v>
      </c>
      <c r="T377" s="119">
        <f t="shared" si="47"/>
        <v>2.7407407404098194E-2</v>
      </c>
      <c r="U377" s="38" t="str">
        <f t="shared" si="48"/>
        <v>0-3 HRS</v>
      </c>
      <c r="V377" s="40" t="s">
        <v>478</v>
      </c>
    </row>
    <row r="378" spans="1:26" ht="31.2" x14ac:dyDescent="0.3">
      <c r="A378" s="40">
        <v>6267766</v>
      </c>
      <c r="B378" s="40">
        <v>41320128</v>
      </c>
      <c r="C378" s="40">
        <v>95</v>
      </c>
      <c r="D378" s="68" t="str">
        <f t="shared" si="42"/>
        <v>65+</v>
      </c>
      <c r="E378" s="22" t="s">
        <v>27</v>
      </c>
      <c r="F378" s="15" t="str">
        <f>VLOOKUP(E378,Providers!$A$2:$B$26,2,0)</f>
        <v>Surgery</v>
      </c>
      <c r="G378" s="15" t="s">
        <v>7</v>
      </c>
      <c r="H378" s="40" t="s">
        <v>5</v>
      </c>
      <c r="I378" s="54">
        <v>44399</v>
      </c>
      <c r="J378" s="40" t="s">
        <v>432</v>
      </c>
      <c r="K378" s="15" t="s">
        <v>466</v>
      </c>
      <c r="L378" s="115" t="s">
        <v>16</v>
      </c>
      <c r="M378" s="61">
        <f t="shared" si="49"/>
        <v>10</v>
      </c>
      <c r="N378" s="50" t="str">
        <f t="shared" si="43"/>
        <v xml:space="preserve">OxyCODONE </v>
      </c>
      <c r="O378" s="54">
        <v>44398</v>
      </c>
      <c r="P378" s="60">
        <v>0.92094907407407411</v>
      </c>
      <c r="Q378" s="32">
        <f t="shared" si="44"/>
        <v>44399.016122685185</v>
      </c>
      <c r="R378" s="33">
        <f t="shared" si="45"/>
        <v>44398.920949074076</v>
      </c>
      <c r="S378" s="30">
        <f t="shared" si="46"/>
        <v>9.5173611109203193E-2</v>
      </c>
      <c r="T378" s="119">
        <f t="shared" si="47"/>
        <v>9.5173611109203193E-2</v>
      </c>
      <c r="U378" s="38" t="str">
        <f t="shared" si="48"/>
        <v>0-3 HRS</v>
      </c>
      <c r="V378" s="40" t="s">
        <v>477</v>
      </c>
    </row>
    <row r="379" spans="1:26" ht="31.2" x14ac:dyDescent="0.3">
      <c r="A379" s="40">
        <v>1170019</v>
      </c>
      <c r="B379" s="40">
        <v>43796145</v>
      </c>
      <c r="C379" s="40">
        <v>26</v>
      </c>
      <c r="D379" s="68" t="str">
        <f t="shared" si="42"/>
        <v>&lt;40</v>
      </c>
      <c r="E379" s="22" t="s">
        <v>51</v>
      </c>
      <c r="F379" s="15" t="str">
        <f>VLOOKUP(E379,Providers!$A$2:$B$26,2,0)</f>
        <v>Critical Care</v>
      </c>
      <c r="G379" s="15" t="s">
        <v>7</v>
      </c>
      <c r="H379" s="40" t="s">
        <v>5</v>
      </c>
      <c r="I379" s="54">
        <v>44348</v>
      </c>
      <c r="J379" s="40" t="s">
        <v>433</v>
      </c>
      <c r="K379" s="15" t="s">
        <v>464</v>
      </c>
      <c r="L379" s="115" t="s">
        <v>458</v>
      </c>
      <c r="M379" s="61">
        <f t="shared" si="49"/>
        <v>10</v>
      </c>
      <c r="N379" s="50" t="str">
        <f t="shared" si="43"/>
        <v xml:space="preserve">OxyCODONE </v>
      </c>
      <c r="O379" s="54">
        <v>44348</v>
      </c>
      <c r="P379" s="60">
        <v>3.998842592592592E-2</v>
      </c>
      <c r="Q379" s="32">
        <f t="shared" si="44"/>
        <v>44348.091597222221</v>
      </c>
      <c r="R379" s="33">
        <f t="shared" si="45"/>
        <v>44348.039988425924</v>
      </c>
      <c r="S379" s="30">
        <f t="shared" si="46"/>
        <v>5.1608796296932269E-2</v>
      </c>
      <c r="T379" s="119">
        <f t="shared" si="47"/>
        <v>5.1608796296932269E-2</v>
      </c>
      <c r="U379" s="38" t="str">
        <f t="shared" si="48"/>
        <v>0-3 HRS</v>
      </c>
      <c r="V379" s="40" t="s">
        <v>477</v>
      </c>
    </row>
    <row r="380" spans="1:26" ht="15.6" x14ac:dyDescent="0.3">
      <c r="A380" s="40">
        <v>4177239</v>
      </c>
      <c r="B380" s="40">
        <v>44453350</v>
      </c>
      <c r="C380" s="40">
        <v>70</v>
      </c>
      <c r="D380" s="68" t="str">
        <f t="shared" si="42"/>
        <v>65+</v>
      </c>
      <c r="E380" s="22" t="s">
        <v>18</v>
      </c>
      <c r="F380" s="15" t="str">
        <f>VLOOKUP(E380,Providers!$A$2:$B$26,2,0)</f>
        <v>Surgery</v>
      </c>
      <c r="G380" s="15" t="s">
        <v>7</v>
      </c>
      <c r="H380" s="40" t="s">
        <v>5</v>
      </c>
      <c r="I380" s="54">
        <v>44248</v>
      </c>
      <c r="J380" s="40" t="s">
        <v>434</v>
      </c>
      <c r="K380" s="15" t="s">
        <v>471</v>
      </c>
      <c r="L380" s="115" t="s">
        <v>56</v>
      </c>
      <c r="M380" s="61">
        <f t="shared" si="49"/>
        <v>9</v>
      </c>
      <c r="N380" s="50" t="str">
        <f t="shared" si="43"/>
        <v xml:space="preserve">Fentanyl </v>
      </c>
      <c r="O380" s="54">
        <v>44248</v>
      </c>
      <c r="P380" s="60">
        <v>0.49593749999999992</v>
      </c>
      <c r="Q380" s="32">
        <f t="shared" si="44"/>
        <v>44248.691342592596</v>
      </c>
      <c r="R380" s="33">
        <f t="shared" si="45"/>
        <v>44248.495937500003</v>
      </c>
      <c r="S380" s="30">
        <f t="shared" si="46"/>
        <v>0.19540509259240935</v>
      </c>
      <c r="T380" s="119">
        <f t="shared" si="47"/>
        <v>0.19540509259240935</v>
      </c>
      <c r="U380" s="38" t="str">
        <f t="shared" si="48"/>
        <v>3-6 HRS</v>
      </c>
      <c r="V380" s="40" t="s">
        <v>477</v>
      </c>
    </row>
    <row r="381" spans="1:26" ht="15.6" x14ac:dyDescent="0.3">
      <c r="A381" s="40">
        <v>4531373</v>
      </c>
      <c r="B381" s="40">
        <v>42319314</v>
      </c>
      <c r="C381" s="40">
        <v>67</v>
      </c>
      <c r="D381" s="68" t="str">
        <f t="shared" si="42"/>
        <v>65+</v>
      </c>
      <c r="E381" s="22" t="s">
        <v>20</v>
      </c>
      <c r="F381" s="15" t="str">
        <f>VLOOKUP(E381,Providers!$A$2:$B$26,2,0)</f>
        <v>Cardiology</v>
      </c>
      <c r="G381" s="15" t="s">
        <v>7</v>
      </c>
      <c r="H381" s="40" t="s">
        <v>5</v>
      </c>
      <c r="I381" s="54">
        <v>44200</v>
      </c>
      <c r="J381" s="40" t="s">
        <v>435</v>
      </c>
      <c r="K381" s="15" t="s">
        <v>466</v>
      </c>
      <c r="L381" s="115" t="s">
        <v>460</v>
      </c>
      <c r="M381" s="61">
        <f t="shared" si="49"/>
        <v>14</v>
      </c>
      <c r="N381" s="50" t="str">
        <f t="shared" si="43"/>
        <v xml:space="preserve">Hydromorphone </v>
      </c>
      <c r="O381" s="54">
        <v>44369</v>
      </c>
      <c r="P381" s="60">
        <v>0.17728009259259259</v>
      </c>
      <c r="Q381" s="32">
        <f t="shared" si="44"/>
        <v>44200.882071759261</v>
      </c>
      <c r="R381" s="33">
        <f t="shared" si="45"/>
        <v>44369.17728009259</v>
      </c>
      <c r="S381" s="30"/>
      <c r="T381" s="119">
        <f t="shared" si="47"/>
        <v>0</v>
      </c>
      <c r="U381" s="38" t="str">
        <f t="shared" si="48"/>
        <v/>
      </c>
      <c r="V381" s="40" t="s">
        <v>477</v>
      </c>
    </row>
    <row r="382" spans="1:26" ht="31.2" x14ac:dyDescent="0.3">
      <c r="A382" s="40">
        <v>6548337</v>
      </c>
      <c r="B382" s="40">
        <v>43491741</v>
      </c>
      <c r="C382" s="40">
        <v>81</v>
      </c>
      <c r="D382" s="68" t="str">
        <f t="shared" si="42"/>
        <v>65+</v>
      </c>
      <c r="E382" s="22" t="s">
        <v>35</v>
      </c>
      <c r="F382" s="15" t="str">
        <f>VLOOKUP(E382,Providers!$A$2:$B$26,2,0)</f>
        <v>Ob-Gyn</v>
      </c>
      <c r="G382" s="15" t="s">
        <v>7</v>
      </c>
      <c r="H382" s="40" t="s">
        <v>5</v>
      </c>
      <c r="I382" s="54">
        <v>44391</v>
      </c>
      <c r="J382" s="40" t="s">
        <v>436</v>
      </c>
      <c r="K382" s="15" t="s">
        <v>464</v>
      </c>
      <c r="L382" s="115" t="s">
        <v>16</v>
      </c>
      <c r="M382" s="61">
        <f t="shared" si="49"/>
        <v>10</v>
      </c>
      <c r="N382" s="50" t="str">
        <f t="shared" si="43"/>
        <v xml:space="preserve">OxyCODONE </v>
      </c>
      <c r="O382" s="54">
        <v>44391</v>
      </c>
      <c r="P382" s="60">
        <v>0.48199074074074072</v>
      </c>
      <c r="Q382" s="32">
        <f t="shared" si="44"/>
        <v>44391.497175925928</v>
      </c>
      <c r="R382" s="33">
        <f t="shared" si="45"/>
        <v>44391.481990740744</v>
      </c>
      <c r="S382" s="30">
        <f t="shared" si="46"/>
        <v>1.5185185184236616E-2</v>
      </c>
      <c r="T382" s="119">
        <f t="shared" si="47"/>
        <v>1.5185185184236616E-2</v>
      </c>
      <c r="U382" s="38" t="str">
        <f t="shared" si="48"/>
        <v>0-3 HRS</v>
      </c>
      <c r="V382" s="40" t="s">
        <v>477</v>
      </c>
    </row>
    <row r="383" spans="1:26" ht="15.6" x14ac:dyDescent="0.3">
      <c r="A383" s="40">
        <v>5718118</v>
      </c>
      <c r="B383" s="40">
        <v>42400963</v>
      </c>
      <c r="C383" s="40">
        <v>31</v>
      </c>
      <c r="D383" s="68" t="str">
        <f t="shared" si="42"/>
        <v>&lt;40</v>
      </c>
      <c r="E383" s="22" t="s">
        <v>35</v>
      </c>
      <c r="F383" s="15" t="str">
        <f>VLOOKUP(E383,Providers!$A$2:$B$26,2,0)</f>
        <v>Ob-Gyn</v>
      </c>
      <c r="G383" s="15" t="s">
        <v>7</v>
      </c>
      <c r="H383" s="40" t="s">
        <v>5</v>
      </c>
      <c r="I383" s="54">
        <v>44541</v>
      </c>
      <c r="J383" s="40" t="s">
        <v>437</v>
      </c>
      <c r="K383" s="15" t="s">
        <v>464</v>
      </c>
      <c r="L383" s="115" t="s">
        <v>56</v>
      </c>
      <c r="M383" s="61">
        <f t="shared" si="49"/>
        <v>9</v>
      </c>
      <c r="N383" s="50" t="str">
        <f t="shared" si="43"/>
        <v xml:space="preserve">Fentanyl </v>
      </c>
      <c r="O383" s="54">
        <v>44541</v>
      </c>
      <c r="P383" s="60">
        <v>0.41675925925925927</v>
      </c>
      <c r="Q383" s="32">
        <f t="shared" si="44"/>
        <v>44541.42695601852</v>
      </c>
      <c r="R383" s="33">
        <f t="shared" si="45"/>
        <v>44541.416759259257</v>
      </c>
      <c r="S383" s="30">
        <f t="shared" si="46"/>
        <v>1.0196759263635613E-2</v>
      </c>
      <c r="T383" s="119">
        <f t="shared" si="47"/>
        <v>1.0196759263635613E-2</v>
      </c>
      <c r="U383" s="38" t="str">
        <f t="shared" si="48"/>
        <v>0-3 HRS</v>
      </c>
      <c r="V383" s="40" t="s">
        <v>477</v>
      </c>
    </row>
    <row r="384" spans="1:26" ht="15.6" x14ac:dyDescent="0.3">
      <c r="A384" s="40">
        <v>7060792</v>
      </c>
      <c r="B384" s="40">
        <v>44297914</v>
      </c>
      <c r="C384" s="40">
        <v>28</v>
      </c>
      <c r="D384" s="68" t="str">
        <f t="shared" si="42"/>
        <v>&lt;40</v>
      </c>
      <c r="E384" s="22" t="s">
        <v>27</v>
      </c>
      <c r="F384" s="15" t="str">
        <f>VLOOKUP(E384,Providers!$A$2:$B$26,2,0)</f>
        <v>Surgery</v>
      </c>
      <c r="G384" s="15" t="s">
        <v>7</v>
      </c>
      <c r="H384" s="40" t="s">
        <v>5</v>
      </c>
      <c r="I384" s="54">
        <v>44327</v>
      </c>
      <c r="J384" s="40" t="s">
        <v>438</v>
      </c>
      <c r="K384" s="15" t="s">
        <v>46</v>
      </c>
      <c r="L384" s="115" t="s">
        <v>54</v>
      </c>
      <c r="M384" s="61">
        <f t="shared" si="49"/>
        <v>9</v>
      </c>
      <c r="N384" s="50" t="str">
        <f t="shared" si="43"/>
        <v xml:space="preserve">Morphine </v>
      </c>
      <c r="O384" s="54">
        <v>44327</v>
      </c>
      <c r="P384" s="60">
        <v>0.16680555555555554</v>
      </c>
      <c r="Q384" s="32">
        <f t="shared" si="44"/>
        <v>44327.191412037035</v>
      </c>
      <c r="R384" s="33">
        <f t="shared" si="45"/>
        <v>44327.166805555556</v>
      </c>
      <c r="S384" s="30">
        <f t="shared" si="46"/>
        <v>2.4606481478258502E-2</v>
      </c>
      <c r="T384" s="119">
        <f t="shared" si="47"/>
        <v>2.4606481478258502E-2</v>
      </c>
      <c r="U384" s="38" t="str">
        <f t="shared" si="48"/>
        <v>0-3 HRS</v>
      </c>
      <c r="V384" s="40" t="s">
        <v>477</v>
      </c>
    </row>
    <row r="385" spans="1:22" ht="15.6" x14ac:dyDescent="0.3">
      <c r="A385" s="40">
        <v>5741703</v>
      </c>
      <c r="B385" s="40">
        <v>47675939</v>
      </c>
      <c r="C385" s="40">
        <v>81</v>
      </c>
      <c r="D385" s="68" t="str">
        <f t="shared" si="42"/>
        <v>65+</v>
      </c>
      <c r="E385" s="22" t="s">
        <v>24</v>
      </c>
      <c r="F385" s="15" t="str">
        <f>VLOOKUP(E385,Providers!$A$2:$B$26,2,0)</f>
        <v>Emergency Department</v>
      </c>
      <c r="G385" s="15" t="s">
        <v>7</v>
      </c>
      <c r="H385" s="40" t="s">
        <v>5</v>
      </c>
      <c r="I385" s="54">
        <v>44415</v>
      </c>
      <c r="J385" s="40" t="s">
        <v>439</v>
      </c>
      <c r="K385" s="15" t="s">
        <v>464</v>
      </c>
      <c r="L385" s="115" t="s">
        <v>56</v>
      </c>
      <c r="M385" s="61">
        <f t="shared" si="49"/>
        <v>9</v>
      </c>
      <c r="N385" s="50" t="str">
        <f t="shared" si="43"/>
        <v xml:space="preserve">Fentanyl </v>
      </c>
      <c r="O385" s="54">
        <v>44384</v>
      </c>
      <c r="P385" s="60">
        <v>0.1539351851851852</v>
      </c>
      <c r="Q385" s="32">
        <f t="shared" si="44"/>
        <v>44415.410833333335</v>
      </c>
      <c r="R385" s="33">
        <f t="shared" si="45"/>
        <v>44384.153935185182</v>
      </c>
      <c r="S385" s="30">
        <f t="shared" si="46"/>
        <v>31.256898148152686</v>
      </c>
      <c r="T385" s="119">
        <f t="shared" si="47"/>
        <v>31.256898148152686</v>
      </c>
      <c r="U385" s="38" t="str">
        <f t="shared" si="48"/>
        <v>12+ HRS</v>
      </c>
      <c r="V385" s="40" t="s">
        <v>478</v>
      </c>
    </row>
    <row r="386" spans="1:22" ht="15.6" x14ac:dyDescent="0.3">
      <c r="A386" s="40">
        <v>6601304</v>
      </c>
      <c r="B386" s="40">
        <v>40559168</v>
      </c>
      <c r="C386" s="40">
        <v>92</v>
      </c>
      <c r="D386" s="68" t="str">
        <f t="shared" si="42"/>
        <v>65+</v>
      </c>
      <c r="E386" s="22" t="s">
        <v>27</v>
      </c>
      <c r="F386" s="15" t="str">
        <f>VLOOKUP(E386,Providers!$A$2:$B$26,2,0)</f>
        <v>Surgery</v>
      </c>
      <c r="G386" s="15" t="s">
        <v>7</v>
      </c>
      <c r="H386" s="40" t="s">
        <v>5</v>
      </c>
      <c r="I386" s="54">
        <v>44402</v>
      </c>
      <c r="J386" s="40" t="s">
        <v>440</v>
      </c>
      <c r="K386" s="15" t="s">
        <v>467</v>
      </c>
      <c r="L386" s="115" t="s">
        <v>55</v>
      </c>
      <c r="M386" s="61">
        <f t="shared" si="49"/>
        <v>9</v>
      </c>
      <c r="N386" s="50" t="str">
        <f t="shared" si="43"/>
        <v xml:space="preserve">Morphine </v>
      </c>
      <c r="O386" s="54">
        <v>44402</v>
      </c>
      <c r="P386" s="60">
        <v>0.18296296296296299</v>
      </c>
      <c r="Q386" s="32">
        <f t="shared" si="44"/>
        <v>44402.762465277781</v>
      </c>
      <c r="R386" s="33">
        <f t="shared" si="45"/>
        <v>44402.182962962965</v>
      </c>
      <c r="S386" s="30">
        <f t="shared" si="46"/>
        <v>0.5795023148166365</v>
      </c>
      <c r="T386" s="119">
        <f t="shared" si="47"/>
        <v>0.5795023148166365</v>
      </c>
      <c r="U386" s="38" t="str">
        <f t="shared" si="48"/>
        <v>12+ HRS</v>
      </c>
      <c r="V386" s="40" t="s">
        <v>477</v>
      </c>
    </row>
    <row r="387" spans="1:22" ht="31.2" x14ac:dyDescent="0.3">
      <c r="A387" s="40">
        <v>7073403</v>
      </c>
      <c r="B387" s="40">
        <v>43483643</v>
      </c>
      <c r="C387" s="40">
        <v>17</v>
      </c>
      <c r="D387" s="68" t="str">
        <f t="shared" si="42"/>
        <v>&lt;40</v>
      </c>
      <c r="E387" s="22" t="s">
        <v>30</v>
      </c>
      <c r="F387" s="15" t="str">
        <f>VLOOKUP(E387,Providers!$A$2:$B$26,2,0)</f>
        <v>Pediatrics</v>
      </c>
      <c r="G387" s="15" t="s">
        <v>7</v>
      </c>
      <c r="H387" s="40" t="s">
        <v>5</v>
      </c>
      <c r="I387" s="54">
        <v>44425</v>
      </c>
      <c r="J387" s="40" t="s">
        <v>441</v>
      </c>
      <c r="K387" s="15" t="s">
        <v>468</v>
      </c>
      <c r="L387" s="115" t="s">
        <v>458</v>
      </c>
      <c r="M387" s="61">
        <f t="shared" si="49"/>
        <v>10</v>
      </c>
      <c r="N387" s="50" t="str">
        <f t="shared" si="43"/>
        <v xml:space="preserve">OxyCODONE </v>
      </c>
      <c r="O387" s="54">
        <v>44425</v>
      </c>
      <c r="P387" s="60">
        <v>0.25723379629629628</v>
      </c>
      <c r="Q387" s="32">
        <f t="shared" si="44"/>
        <v>44425.358136574076</v>
      </c>
      <c r="R387" s="33">
        <f t="shared" si="45"/>
        <v>44425.257233796299</v>
      </c>
      <c r="S387" s="30">
        <f t="shared" si="46"/>
        <v>0.10090277777635492</v>
      </c>
      <c r="T387" s="119">
        <f t="shared" si="47"/>
        <v>0.10090277777635492</v>
      </c>
      <c r="U387" s="38" t="str">
        <f t="shared" si="48"/>
        <v>0-3 HRS</v>
      </c>
      <c r="V387" s="40" t="s">
        <v>477</v>
      </c>
    </row>
    <row r="388" spans="1:22" ht="15.6" x14ac:dyDescent="0.3">
      <c r="A388" s="40">
        <v>4265362</v>
      </c>
      <c r="B388" s="40">
        <v>48039485</v>
      </c>
      <c r="C388" s="40">
        <v>26</v>
      </c>
      <c r="D388" s="68" t="str">
        <f t="shared" ref="D388:D400" si="50">IF(C388&lt;41,"&lt;40",IF(C388&lt;65,"41-64","65+"))</f>
        <v>&lt;40</v>
      </c>
      <c r="E388" s="22" t="s">
        <v>50</v>
      </c>
      <c r="F388" s="15" t="str">
        <f>VLOOKUP(E388,Providers!$A$2:$B$26,2,0)</f>
        <v>Critical Care</v>
      </c>
      <c r="G388" s="15" t="s">
        <v>7</v>
      </c>
      <c r="H388" s="40" t="s">
        <v>5</v>
      </c>
      <c r="I388" s="54">
        <v>44285</v>
      </c>
      <c r="J388" s="40" t="s">
        <v>442</v>
      </c>
      <c r="K388" s="15" t="s">
        <v>467</v>
      </c>
      <c r="L388" s="115" t="s">
        <v>56</v>
      </c>
      <c r="M388" s="61">
        <f t="shared" si="49"/>
        <v>9</v>
      </c>
      <c r="N388" s="50" t="str">
        <f t="shared" ref="N388:N400" si="51">IF(MID(L388,3,1)=" ","No Prior",MID(L388,1,M388))</f>
        <v xml:space="preserve">Fentanyl </v>
      </c>
      <c r="O388" s="54">
        <v>44285</v>
      </c>
      <c r="P388" s="60">
        <v>6.452546296296291E-2</v>
      </c>
      <c r="Q388" s="32">
        <f t="shared" ref="Q388:Q400" si="52">(I388+J388)</f>
        <v>44285.640416666669</v>
      </c>
      <c r="R388" s="33">
        <f t="shared" ref="R388:R400" si="53">(O388+P388)</f>
        <v>44285.064525462964</v>
      </c>
      <c r="S388" s="30">
        <f t="shared" ref="S388:S400" si="54">Q388-R388</f>
        <v>0.57589120370539604</v>
      </c>
      <c r="T388" s="119">
        <f t="shared" ref="T388:T400" si="55">S388</f>
        <v>0.57589120370539604</v>
      </c>
      <c r="U388" s="38" t="str">
        <f t="shared" ref="U388:U400" si="56">IF(S388=0,"",IF(T388&lt;0.125,"0-3 HRS",IF(T388&lt;0.251,"3-6 HRS",IF(T388&lt;0.3751,"6-9 HRS",IF(T388&lt;0.51,"9-12 HRS","12+ HRS")))))</f>
        <v>12+ HRS</v>
      </c>
      <c r="V388" s="40" t="s">
        <v>477</v>
      </c>
    </row>
    <row r="389" spans="1:22" ht="15.6" x14ac:dyDescent="0.3">
      <c r="A389" s="40">
        <v>3325646</v>
      </c>
      <c r="B389" s="40">
        <v>40980203</v>
      </c>
      <c r="C389" s="40">
        <v>82</v>
      </c>
      <c r="D389" s="68" t="str">
        <f t="shared" si="50"/>
        <v>65+</v>
      </c>
      <c r="E389" s="22" t="s">
        <v>18</v>
      </c>
      <c r="F389" s="15" t="str">
        <f>VLOOKUP(E389,Providers!$A$2:$B$26,2,0)</f>
        <v>Surgery</v>
      </c>
      <c r="G389" s="15" t="s">
        <v>7</v>
      </c>
      <c r="H389" s="40" t="s">
        <v>5</v>
      </c>
      <c r="I389" s="54">
        <v>44272</v>
      </c>
      <c r="J389" s="40" t="s">
        <v>443</v>
      </c>
      <c r="K389" s="15" t="s">
        <v>474</v>
      </c>
      <c r="L389" s="115" t="s">
        <v>460</v>
      </c>
      <c r="M389" s="61">
        <f t="shared" ref="M389:M400" si="57">IF(MID(L389,3,1)=" ",3,IF(MID(L389,4,1)=" ",4,IF(MID(L389,5,1)=" ",5,IF(MID(L389,6,1)=" ",6,IF(MID(L389,7,1)=" ",7,IF(MID(L389,8,1)=" ",8,IF(MID(L389,9,1)=" ",9,IF(MID(L389,10,1)=" ",10,IF(MID(L389,11,1)=" ",11,IF(MID(L389,12,1)=" ",12,IF(MID(L389,13,1)=" ",13,IF(MID(L389,14,1)=" ",14,99))))))))))))</f>
        <v>14</v>
      </c>
      <c r="N389" s="50" t="str">
        <f t="shared" si="51"/>
        <v xml:space="preserve">Hydromorphone </v>
      </c>
      <c r="O389" s="54">
        <v>44272</v>
      </c>
      <c r="P389" s="60">
        <v>0.13155092592592593</v>
      </c>
      <c r="Q389" s="32">
        <f t="shared" si="52"/>
        <v>44272.198055555556</v>
      </c>
      <c r="R389" s="33">
        <f t="shared" si="53"/>
        <v>44272.131550925929</v>
      </c>
      <c r="S389" s="30">
        <f t="shared" si="54"/>
        <v>6.6504629627161194E-2</v>
      </c>
      <c r="T389" s="119">
        <f t="shared" si="55"/>
        <v>6.6504629627161194E-2</v>
      </c>
      <c r="U389" s="38" t="str">
        <f t="shared" si="56"/>
        <v>0-3 HRS</v>
      </c>
      <c r="V389" s="40" t="s">
        <v>477</v>
      </c>
    </row>
    <row r="390" spans="1:22" ht="15.6" x14ac:dyDescent="0.3">
      <c r="A390" s="40">
        <v>4758298</v>
      </c>
      <c r="B390" s="40">
        <v>42483623</v>
      </c>
      <c r="C390" s="40">
        <v>69</v>
      </c>
      <c r="D390" s="68" t="str">
        <f t="shared" si="50"/>
        <v>65+</v>
      </c>
      <c r="E390" s="22" t="s">
        <v>20</v>
      </c>
      <c r="F390" s="15" t="str">
        <f>VLOOKUP(E390,Providers!$A$2:$B$26,2,0)</f>
        <v>Cardiology</v>
      </c>
      <c r="G390" s="15" t="s">
        <v>7</v>
      </c>
      <c r="H390" s="40" t="s">
        <v>5</v>
      </c>
      <c r="I390" s="54">
        <v>44294</v>
      </c>
      <c r="J390" s="40" t="s">
        <v>444</v>
      </c>
      <c r="K390" s="15" t="s">
        <v>464</v>
      </c>
      <c r="L390" s="115" t="s">
        <v>56</v>
      </c>
      <c r="M390" s="61">
        <f t="shared" si="57"/>
        <v>9</v>
      </c>
      <c r="N390" s="50" t="str">
        <f t="shared" si="51"/>
        <v xml:space="preserve">Fentanyl </v>
      </c>
      <c r="O390" s="54">
        <v>44294</v>
      </c>
      <c r="P390" s="60">
        <v>0.13430555555555551</v>
      </c>
      <c r="Q390" s="32">
        <f t="shared" si="52"/>
        <v>44294.347650462965</v>
      </c>
      <c r="R390" s="33">
        <f t="shared" si="53"/>
        <v>44294.134305555555</v>
      </c>
      <c r="S390" s="30">
        <f t="shared" si="54"/>
        <v>0.21334490740991896</v>
      </c>
      <c r="T390" s="119">
        <f t="shared" si="55"/>
        <v>0.21334490740991896</v>
      </c>
      <c r="U390" s="38" t="str">
        <f t="shared" si="56"/>
        <v>3-6 HRS</v>
      </c>
      <c r="V390" s="40" t="s">
        <v>478</v>
      </c>
    </row>
    <row r="391" spans="1:22" ht="31.2" x14ac:dyDescent="0.3">
      <c r="A391" s="40">
        <v>6500652</v>
      </c>
      <c r="B391" s="40">
        <v>44025684</v>
      </c>
      <c r="C391" s="40">
        <v>22</v>
      </c>
      <c r="D391" s="68" t="str">
        <f t="shared" si="50"/>
        <v>&lt;40</v>
      </c>
      <c r="E391" s="24" t="s">
        <v>49</v>
      </c>
      <c r="F391" s="15" t="str">
        <f>VLOOKUP(E391,Providers!$A$2:$B$26,2,0)</f>
        <v>Critical Care</v>
      </c>
      <c r="G391" s="15" t="s">
        <v>7</v>
      </c>
      <c r="H391" s="40" t="s">
        <v>5</v>
      </c>
      <c r="I391" s="54">
        <v>44471</v>
      </c>
      <c r="J391" s="40" t="s">
        <v>445</v>
      </c>
      <c r="K391" s="15" t="s">
        <v>472</v>
      </c>
      <c r="L391" s="115" t="s">
        <v>459</v>
      </c>
      <c r="M391" s="61">
        <f t="shared" si="57"/>
        <v>12</v>
      </c>
      <c r="N391" s="50" t="str">
        <f t="shared" si="51"/>
        <v xml:space="preserve">Hydrocodone </v>
      </c>
      <c r="O391" s="54">
        <v>44471</v>
      </c>
      <c r="P391" s="60">
        <v>0.70989583333333339</v>
      </c>
      <c r="Q391" s="32">
        <f t="shared" si="52"/>
        <v>44471.875671296293</v>
      </c>
      <c r="R391" s="33">
        <f t="shared" si="53"/>
        <v>44471.70989583333</v>
      </c>
      <c r="S391" s="30">
        <f t="shared" si="54"/>
        <v>0.16577546296321088</v>
      </c>
      <c r="T391" s="119">
        <f t="shared" si="55"/>
        <v>0.16577546296321088</v>
      </c>
      <c r="U391" s="38" t="str">
        <f t="shared" si="56"/>
        <v>3-6 HRS</v>
      </c>
      <c r="V391" s="40" t="s">
        <v>477</v>
      </c>
    </row>
    <row r="392" spans="1:22" ht="15.6" x14ac:dyDescent="0.3">
      <c r="A392" s="40">
        <v>3042074</v>
      </c>
      <c r="B392" s="40">
        <v>43338141</v>
      </c>
      <c r="C392" s="40">
        <v>16</v>
      </c>
      <c r="D392" s="68" t="str">
        <f t="shared" si="50"/>
        <v>&lt;40</v>
      </c>
      <c r="E392" s="22" t="s">
        <v>30</v>
      </c>
      <c r="F392" s="15" t="str">
        <f>VLOOKUP(E392,Providers!$A$2:$B$26,2,0)</f>
        <v>Pediatrics</v>
      </c>
      <c r="G392" s="15" t="s">
        <v>7</v>
      </c>
      <c r="H392" s="40" t="s">
        <v>5</v>
      </c>
      <c r="I392" s="54">
        <v>44410</v>
      </c>
      <c r="J392" s="40" t="s">
        <v>446</v>
      </c>
      <c r="K392" s="15" t="s">
        <v>46</v>
      </c>
      <c r="L392" s="115" t="s">
        <v>460</v>
      </c>
      <c r="M392" s="61">
        <f t="shared" si="57"/>
        <v>14</v>
      </c>
      <c r="N392" s="50" t="str">
        <f t="shared" si="51"/>
        <v xml:space="preserve">Hydromorphone </v>
      </c>
      <c r="O392" s="54">
        <v>44410</v>
      </c>
      <c r="P392" s="60">
        <v>5.9062499999999997E-2</v>
      </c>
      <c r="Q392" s="32">
        <f t="shared" si="52"/>
        <v>44410.087129629632</v>
      </c>
      <c r="R392" s="33">
        <f t="shared" si="53"/>
        <v>44410.059062499997</v>
      </c>
      <c r="S392" s="30">
        <f t="shared" si="54"/>
        <v>2.8067129635019228E-2</v>
      </c>
      <c r="T392" s="119">
        <f t="shared" si="55"/>
        <v>2.8067129635019228E-2</v>
      </c>
      <c r="U392" s="38" t="str">
        <f t="shared" si="56"/>
        <v>0-3 HRS</v>
      </c>
      <c r="V392" s="40" t="s">
        <v>477</v>
      </c>
    </row>
    <row r="393" spans="1:22" ht="31.2" x14ac:dyDescent="0.3">
      <c r="A393" s="40">
        <v>7809083</v>
      </c>
      <c r="B393" s="40">
        <v>49010015</v>
      </c>
      <c r="C393" s="40">
        <v>71</v>
      </c>
      <c r="D393" s="68" t="str">
        <f t="shared" si="50"/>
        <v>65+</v>
      </c>
      <c r="E393" s="24" t="s">
        <v>49</v>
      </c>
      <c r="F393" s="15" t="str">
        <f>VLOOKUP(E393,Providers!$A$2:$B$26,2,0)</f>
        <v>Critical Care</v>
      </c>
      <c r="G393" s="15" t="s">
        <v>7</v>
      </c>
      <c r="H393" s="40" t="s">
        <v>5</v>
      </c>
      <c r="I393" s="54">
        <v>44408</v>
      </c>
      <c r="J393" s="40" t="s">
        <v>447</v>
      </c>
      <c r="K393" s="15" t="s">
        <v>465</v>
      </c>
      <c r="L393" s="115" t="s">
        <v>458</v>
      </c>
      <c r="M393" s="61">
        <f t="shared" si="57"/>
        <v>10</v>
      </c>
      <c r="N393" s="50" t="str">
        <f t="shared" si="51"/>
        <v xml:space="preserve">OxyCODONE </v>
      </c>
      <c r="O393" s="54">
        <v>44408</v>
      </c>
      <c r="P393" s="60">
        <v>0.16731481481481481</v>
      </c>
      <c r="Q393" s="32">
        <f t="shared" si="52"/>
        <v>44408.203819444447</v>
      </c>
      <c r="R393" s="33">
        <f t="shared" si="53"/>
        <v>44408.167314814818</v>
      </c>
      <c r="S393" s="30">
        <f t="shared" si="54"/>
        <v>3.6504629628325347E-2</v>
      </c>
      <c r="T393" s="119">
        <f t="shared" si="55"/>
        <v>3.6504629628325347E-2</v>
      </c>
      <c r="U393" s="38" t="str">
        <f t="shared" si="56"/>
        <v>0-3 HRS</v>
      </c>
      <c r="V393" s="40" t="s">
        <v>477</v>
      </c>
    </row>
    <row r="394" spans="1:22" ht="31.2" x14ac:dyDescent="0.3">
      <c r="A394" s="40">
        <v>3401684</v>
      </c>
      <c r="B394" s="40">
        <v>45416096</v>
      </c>
      <c r="C394" s="40">
        <v>66</v>
      </c>
      <c r="D394" s="68" t="str">
        <f t="shared" si="50"/>
        <v>65+</v>
      </c>
      <c r="E394" s="22" t="s">
        <v>32</v>
      </c>
      <c r="F394" s="15" t="str">
        <f>VLOOKUP(E394,Providers!$A$2:$B$26,2,0)</f>
        <v>Urology</v>
      </c>
      <c r="G394" s="15" t="s">
        <v>7</v>
      </c>
      <c r="H394" s="40" t="s">
        <v>5</v>
      </c>
      <c r="I394" s="54">
        <v>44536</v>
      </c>
      <c r="J394" s="40" t="s">
        <v>448</v>
      </c>
      <c r="K394" s="15" t="s">
        <v>464</v>
      </c>
      <c r="L394" s="115" t="s">
        <v>459</v>
      </c>
      <c r="M394" s="61">
        <f t="shared" si="57"/>
        <v>12</v>
      </c>
      <c r="N394" s="50" t="str">
        <f t="shared" si="51"/>
        <v xml:space="preserve">Hydrocodone </v>
      </c>
      <c r="O394" s="54">
        <v>44536</v>
      </c>
      <c r="P394" s="60">
        <v>4.9189814814815658E-3</v>
      </c>
      <c r="Q394" s="32">
        <f t="shared" si="52"/>
        <v>44536.407627314817</v>
      </c>
      <c r="R394" s="33">
        <f t="shared" si="53"/>
        <v>44536.004918981482</v>
      </c>
      <c r="S394" s="30">
        <f t="shared" si="54"/>
        <v>0.40270833333488554</v>
      </c>
      <c r="T394" s="119">
        <f t="shared" si="55"/>
        <v>0.40270833333488554</v>
      </c>
      <c r="U394" s="38" t="str">
        <f t="shared" si="56"/>
        <v>9-12 HRS</v>
      </c>
      <c r="V394" s="40" t="s">
        <v>477</v>
      </c>
    </row>
    <row r="395" spans="1:22" ht="15.6" x14ac:dyDescent="0.3">
      <c r="A395" s="40">
        <v>4287547</v>
      </c>
      <c r="B395" s="40">
        <v>48385341</v>
      </c>
      <c r="C395" s="40">
        <v>16</v>
      </c>
      <c r="D395" s="68" t="str">
        <f t="shared" si="50"/>
        <v>&lt;40</v>
      </c>
      <c r="E395" s="22" t="s">
        <v>36</v>
      </c>
      <c r="F395" s="15" t="str">
        <f>VLOOKUP(E395,Providers!$A$2:$B$26,2,0)</f>
        <v>Pediatrics</v>
      </c>
      <c r="G395" s="15" t="s">
        <v>7</v>
      </c>
      <c r="H395" s="40" t="s">
        <v>5</v>
      </c>
      <c r="I395" s="54">
        <v>44398</v>
      </c>
      <c r="J395" s="40" t="s">
        <v>449</v>
      </c>
      <c r="K395" s="15" t="s">
        <v>463</v>
      </c>
      <c r="L395" s="115" t="s">
        <v>53</v>
      </c>
      <c r="M395" s="61">
        <f t="shared" si="57"/>
        <v>9</v>
      </c>
      <c r="N395" s="50" t="str">
        <f t="shared" si="51"/>
        <v xml:space="preserve">Morphine </v>
      </c>
      <c r="O395" s="54">
        <v>44398</v>
      </c>
      <c r="P395" s="60">
        <v>0.31898148148148148</v>
      </c>
      <c r="Q395" s="32">
        <f t="shared" si="52"/>
        <v>44398.319293981483</v>
      </c>
      <c r="R395" s="33">
        <f t="shared" si="53"/>
        <v>44398.318981481483</v>
      </c>
      <c r="S395" s="30">
        <f t="shared" si="54"/>
        <v>3.125000002910383E-4</v>
      </c>
      <c r="T395" s="119">
        <f t="shared" si="55"/>
        <v>3.125000002910383E-4</v>
      </c>
      <c r="U395" s="38" t="str">
        <f t="shared" si="56"/>
        <v>0-3 HRS</v>
      </c>
      <c r="V395" s="40" t="s">
        <v>477</v>
      </c>
    </row>
    <row r="396" spans="1:22" ht="15.6" x14ac:dyDescent="0.3">
      <c r="A396" s="40">
        <v>3406771</v>
      </c>
      <c r="B396" s="40">
        <v>46960944</v>
      </c>
      <c r="C396" s="40">
        <v>66</v>
      </c>
      <c r="D396" s="68" t="str">
        <f t="shared" si="50"/>
        <v>65+</v>
      </c>
      <c r="E396" s="22" t="s">
        <v>29</v>
      </c>
      <c r="F396" s="15" t="str">
        <f>VLOOKUP(E396,Providers!$A$2:$B$26,2,0)</f>
        <v>Emergency Department</v>
      </c>
      <c r="G396" s="15" t="s">
        <v>7</v>
      </c>
      <c r="H396" s="40" t="s">
        <v>5</v>
      </c>
      <c r="I396" s="54">
        <v>44367</v>
      </c>
      <c r="J396" s="40" t="s">
        <v>450</v>
      </c>
      <c r="K396" s="15" t="s">
        <v>467</v>
      </c>
      <c r="L396" s="115" t="s">
        <v>56</v>
      </c>
      <c r="M396" s="61">
        <f t="shared" si="57"/>
        <v>9</v>
      </c>
      <c r="N396" s="50" t="str">
        <f t="shared" si="51"/>
        <v xml:space="preserve">Fentanyl </v>
      </c>
      <c r="O396" s="54">
        <v>44367</v>
      </c>
      <c r="P396" s="60">
        <v>0.13789351851851853</v>
      </c>
      <c r="Q396" s="32">
        <f t="shared" si="52"/>
        <v>44367.340115740742</v>
      </c>
      <c r="R396" s="33">
        <f t="shared" si="53"/>
        <v>44367.13789351852</v>
      </c>
      <c r="S396" s="30">
        <f t="shared" si="54"/>
        <v>0.20222222222218988</v>
      </c>
      <c r="T396" s="119">
        <f t="shared" si="55"/>
        <v>0.20222222222218988</v>
      </c>
      <c r="U396" s="38" t="str">
        <f t="shared" si="56"/>
        <v>3-6 HRS</v>
      </c>
      <c r="V396" s="40" t="s">
        <v>477</v>
      </c>
    </row>
    <row r="397" spans="1:22" ht="15.6" x14ac:dyDescent="0.3">
      <c r="A397" s="40">
        <v>8879575</v>
      </c>
      <c r="B397" s="40">
        <v>49156082</v>
      </c>
      <c r="C397" s="40">
        <v>39</v>
      </c>
      <c r="D397" s="68" t="str">
        <f t="shared" si="50"/>
        <v>&lt;40</v>
      </c>
      <c r="E397" s="22" t="s">
        <v>22</v>
      </c>
      <c r="F397" s="15" t="str">
        <f>VLOOKUP(E397,Providers!$A$2:$B$26,2,0)</f>
        <v>Surgery</v>
      </c>
      <c r="G397" s="15" t="s">
        <v>7</v>
      </c>
      <c r="H397" s="40" t="s">
        <v>5</v>
      </c>
      <c r="I397" s="54">
        <v>44453</v>
      </c>
      <c r="J397" s="40" t="s">
        <v>451</v>
      </c>
      <c r="K397" s="15" t="s">
        <v>470</v>
      </c>
      <c r="L397" s="115" t="s">
        <v>461</v>
      </c>
      <c r="M397" s="61">
        <f t="shared" si="57"/>
        <v>14</v>
      </c>
      <c r="N397" s="50" t="str">
        <f t="shared" si="51"/>
        <v xml:space="preserve">Hydromorphone </v>
      </c>
      <c r="O397" s="54">
        <v>44453</v>
      </c>
      <c r="P397" s="60">
        <v>0.11523148148148148</v>
      </c>
      <c r="Q397" s="32">
        <f t="shared" si="52"/>
        <v>44453.162453703706</v>
      </c>
      <c r="R397" s="33">
        <f t="shared" si="53"/>
        <v>44453.115231481483</v>
      </c>
      <c r="S397" s="30">
        <f t="shared" si="54"/>
        <v>4.7222222223354038E-2</v>
      </c>
      <c r="T397" s="119">
        <f t="shared" si="55"/>
        <v>4.7222222223354038E-2</v>
      </c>
      <c r="U397" s="38" t="str">
        <f t="shared" si="56"/>
        <v>0-3 HRS</v>
      </c>
      <c r="V397" s="40" t="s">
        <v>477</v>
      </c>
    </row>
    <row r="398" spans="1:22" ht="31.2" x14ac:dyDescent="0.3">
      <c r="A398" s="40">
        <v>1090838</v>
      </c>
      <c r="B398" s="40">
        <v>43092973</v>
      </c>
      <c r="C398" s="40">
        <v>81</v>
      </c>
      <c r="D398" s="68" t="str">
        <f t="shared" si="50"/>
        <v>65+</v>
      </c>
      <c r="E398" s="22" t="s">
        <v>22</v>
      </c>
      <c r="F398" s="15" t="str">
        <f>VLOOKUP(E398,Providers!$A$2:$B$26,2,0)</f>
        <v>Surgery</v>
      </c>
      <c r="G398" s="15" t="s">
        <v>7</v>
      </c>
      <c r="H398" s="40" t="s">
        <v>5</v>
      </c>
      <c r="I398" s="54">
        <v>44462</v>
      </c>
      <c r="J398" s="40" t="s">
        <v>452</v>
      </c>
      <c r="K398" s="15" t="s">
        <v>46</v>
      </c>
      <c r="L398" s="115" t="s">
        <v>459</v>
      </c>
      <c r="M398" s="61">
        <f t="shared" si="57"/>
        <v>12</v>
      </c>
      <c r="N398" s="50" t="str">
        <f t="shared" si="51"/>
        <v xml:space="preserve">Hydrocodone </v>
      </c>
      <c r="O398" s="54">
        <v>44462</v>
      </c>
      <c r="P398" s="60">
        <v>0.22256944444444446</v>
      </c>
      <c r="Q398" s="32">
        <f t="shared" si="52"/>
        <v>44462.260694444441</v>
      </c>
      <c r="R398" s="33">
        <f t="shared" si="53"/>
        <v>44462.222569444442</v>
      </c>
      <c r="S398" s="30">
        <f t="shared" si="54"/>
        <v>3.8124999999126885E-2</v>
      </c>
      <c r="T398" s="119">
        <f t="shared" si="55"/>
        <v>3.8124999999126885E-2</v>
      </c>
      <c r="U398" s="38" t="str">
        <f t="shared" si="56"/>
        <v>0-3 HRS</v>
      </c>
      <c r="V398" s="40" t="s">
        <v>477</v>
      </c>
    </row>
    <row r="399" spans="1:22" ht="31.2" x14ac:dyDescent="0.3">
      <c r="A399" s="40">
        <v>5116677</v>
      </c>
      <c r="B399" s="40">
        <v>48473762</v>
      </c>
      <c r="C399" s="40">
        <v>24</v>
      </c>
      <c r="D399" s="68" t="str">
        <f t="shared" si="50"/>
        <v>&lt;40</v>
      </c>
      <c r="E399" s="22" t="s">
        <v>38</v>
      </c>
      <c r="F399" s="15" t="str">
        <f>VLOOKUP(E399,Providers!$A$2:$B$26,2,0)</f>
        <v>Oncology</v>
      </c>
      <c r="G399" s="15" t="s">
        <v>7</v>
      </c>
      <c r="H399" s="40" t="s">
        <v>5</v>
      </c>
      <c r="I399" s="54">
        <v>44517</v>
      </c>
      <c r="J399" s="40" t="s">
        <v>453</v>
      </c>
      <c r="K399" s="15" t="s">
        <v>474</v>
      </c>
      <c r="L399" s="115" t="s">
        <v>459</v>
      </c>
      <c r="M399" s="61">
        <f t="shared" si="57"/>
        <v>12</v>
      </c>
      <c r="N399" s="50" t="str">
        <f t="shared" si="51"/>
        <v xml:space="preserve">Hydrocodone </v>
      </c>
      <c r="O399" s="54">
        <v>44517</v>
      </c>
      <c r="P399" s="60">
        <v>0.31556712962962963</v>
      </c>
      <c r="Q399" s="32">
        <f t="shared" si="52"/>
        <v>44517.838009259256</v>
      </c>
      <c r="R399" s="33">
        <f t="shared" si="53"/>
        <v>44517.315567129626</v>
      </c>
      <c r="S399" s="30">
        <f t="shared" si="54"/>
        <v>0.52244212962978054</v>
      </c>
      <c r="T399" s="119">
        <f t="shared" si="55"/>
        <v>0.52244212962978054</v>
      </c>
      <c r="U399" s="38" t="str">
        <f t="shared" si="56"/>
        <v>12+ HRS</v>
      </c>
      <c r="V399" s="40" t="s">
        <v>477</v>
      </c>
    </row>
    <row r="400" spans="1:22" ht="15.6" x14ac:dyDescent="0.3">
      <c r="A400" s="40">
        <v>8773566</v>
      </c>
      <c r="B400" s="40">
        <v>46471640</v>
      </c>
      <c r="C400" s="40">
        <v>50</v>
      </c>
      <c r="D400" s="68" t="str">
        <f t="shared" si="50"/>
        <v>41-64</v>
      </c>
      <c r="E400" s="24" t="s">
        <v>49</v>
      </c>
      <c r="F400" s="15" t="str">
        <f>VLOOKUP(E400,Providers!$A$2:$B$26,2,0)</f>
        <v>Critical Care</v>
      </c>
      <c r="G400" s="15" t="s">
        <v>7</v>
      </c>
      <c r="H400" s="40" t="s">
        <v>5</v>
      </c>
      <c r="I400" s="54">
        <v>44217</v>
      </c>
      <c r="J400" s="40" t="s">
        <v>454</v>
      </c>
      <c r="K400" s="15" t="s">
        <v>46</v>
      </c>
      <c r="L400" s="115" t="s">
        <v>461</v>
      </c>
      <c r="M400" s="61">
        <f t="shared" si="57"/>
        <v>14</v>
      </c>
      <c r="N400" s="50" t="str">
        <f t="shared" si="51"/>
        <v xml:space="preserve">Hydromorphone </v>
      </c>
      <c r="O400" s="54">
        <v>44217</v>
      </c>
      <c r="P400" s="60">
        <v>0.8529282407407407</v>
      </c>
      <c r="Q400" s="32">
        <f t="shared" si="52"/>
        <v>44217.910787037035</v>
      </c>
      <c r="R400" s="33">
        <f t="shared" si="53"/>
        <v>44217.85292824074</v>
      </c>
      <c r="S400" s="30">
        <f t="shared" si="54"/>
        <v>5.7858796295477077E-2</v>
      </c>
      <c r="T400" s="119">
        <f t="shared" si="55"/>
        <v>5.7858796295477077E-2</v>
      </c>
      <c r="U400" s="38" t="str">
        <f t="shared" si="56"/>
        <v>0-3 HRS</v>
      </c>
      <c r="V400" s="40" t="s">
        <v>477</v>
      </c>
    </row>
    <row r="401" spans="1:26" s="13" customFormat="1" ht="15.6" x14ac:dyDescent="0.3">
      <c r="A401" s="41"/>
      <c r="B401" s="41"/>
      <c r="C401" s="41"/>
      <c r="D401" s="69"/>
      <c r="E401" s="14"/>
      <c r="H401" s="41"/>
      <c r="I401" s="85"/>
      <c r="J401" s="86"/>
      <c r="L401" s="117"/>
      <c r="M401" s="62"/>
      <c r="N401" s="52"/>
      <c r="O401" s="55"/>
      <c r="P401" s="58"/>
      <c r="Q401" s="36"/>
      <c r="R401" s="37"/>
      <c r="S401" s="31"/>
      <c r="T401" s="121"/>
      <c r="U401" s="39"/>
      <c r="V401" s="41"/>
      <c r="X401" s="3"/>
      <c r="Y401" s="71"/>
      <c r="Z401" s="7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7B15B-AEB4-4BD0-9F57-98C343BD9822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9854-B975-437C-86D2-8C8CF37DE6F3}">
  <dimension ref="A3:B11"/>
  <sheetViews>
    <sheetView workbookViewId="0">
      <selection activeCell="A5" sqref="A5"/>
    </sheetView>
  </sheetViews>
  <sheetFormatPr defaultRowHeight="14.4" x14ac:dyDescent="0.3"/>
  <cols>
    <col min="1" max="1" width="16.109375" customWidth="1"/>
    <col min="2" max="2" width="10.33203125" style="42" bestFit="1" customWidth="1"/>
  </cols>
  <sheetData>
    <row r="3" spans="1:2" s="2" customFormat="1" ht="28.8" x14ac:dyDescent="0.3">
      <c r="A3" s="47" t="s">
        <v>479</v>
      </c>
      <c r="B3" s="49" t="s">
        <v>502</v>
      </c>
    </row>
    <row r="4" spans="1:2" x14ac:dyDescent="0.3">
      <c r="A4" s="27" t="s">
        <v>495</v>
      </c>
      <c r="B4" s="65">
        <v>3.7355642361111348</v>
      </c>
    </row>
    <row r="5" spans="1:2" x14ac:dyDescent="0.3">
      <c r="A5" s="27" t="s">
        <v>496</v>
      </c>
      <c r="B5" s="65">
        <v>0.22069286616136774</v>
      </c>
    </row>
    <row r="6" spans="1:2" x14ac:dyDescent="0.3">
      <c r="A6" s="27" t="s">
        <v>497</v>
      </c>
      <c r="B6" s="65">
        <v>0.22141793326357762</v>
      </c>
    </row>
    <row r="7" spans="1:2" x14ac:dyDescent="0.3">
      <c r="A7" s="27" t="s">
        <v>498</v>
      </c>
      <c r="B7" s="65">
        <v>0.23543547453732572</v>
      </c>
    </row>
    <row r="8" spans="1:2" x14ac:dyDescent="0.3">
      <c r="A8" s="27" t="s">
        <v>499</v>
      </c>
      <c r="B8" s="65">
        <v>1.2373104056439064</v>
      </c>
    </row>
    <row r="9" spans="1:2" x14ac:dyDescent="0.3">
      <c r="A9" s="27" t="s">
        <v>500</v>
      </c>
      <c r="B9" s="65">
        <v>1.6399922207040574</v>
      </c>
    </row>
    <row r="10" spans="1:2" x14ac:dyDescent="0.3">
      <c r="A10" s="27" t="s">
        <v>480</v>
      </c>
      <c r="B10" s="65">
        <v>1.6377281794662635</v>
      </c>
    </row>
    <row r="11" spans="1:2" x14ac:dyDescent="0.3">
      <c r="B11"/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3F37-72E3-449C-A73E-F9B52779CE8D}">
  <dimension ref="A3:E12"/>
  <sheetViews>
    <sheetView zoomScale="93" zoomScaleNormal="93" workbookViewId="0">
      <selection activeCell="A4" sqref="A4"/>
    </sheetView>
  </sheetViews>
  <sheetFormatPr defaultRowHeight="14.4" x14ac:dyDescent="0.3"/>
  <cols>
    <col min="1" max="1" width="15.33203125" customWidth="1"/>
    <col min="2" max="2" width="5.88671875" customWidth="1"/>
    <col min="3" max="3" width="6.88671875" customWidth="1"/>
    <col min="4" max="4" width="5.44140625" customWidth="1"/>
    <col min="5" max="5" width="10.77734375" bestFit="1" customWidth="1"/>
  </cols>
  <sheetData>
    <row r="3" spans="1:5" x14ac:dyDescent="0.3">
      <c r="A3" s="26" t="s">
        <v>511</v>
      </c>
      <c r="B3" s="26" t="s">
        <v>491</v>
      </c>
    </row>
    <row r="4" spans="1:5" ht="21" customHeight="1" x14ac:dyDescent="0.3">
      <c r="A4" s="63" t="s">
        <v>479</v>
      </c>
      <c r="B4" s="64" t="s">
        <v>508</v>
      </c>
      <c r="C4" s="64" t="s">
        <v>507</v>
      </c>
      <c r="D4" s="64" t="s">
        <v>509</v>
      </c>
      <c r="E4" s="8" t="s">
        <v>480</v>
      </c>
    </row>
    <row r="5" spans="1:5" x14ac:dyDescent="0.3">
      <c r="A5" s="45" t="s">
        <v>495</v>
      </c>
      <c r="B5" s="84">
        <v>23</v>
      </c>
      <c r="C5" s="84">
        <v>21</v>
      </c>
      <c r="D5" s="84">
        <v>44</v>
      </c>
      <c r="E5" s="84">
        <v>88</v>
      </c>
    </row>
    <row r="6" spans="1:5" x14ac:dyDescent="0.3">
      <c r="A6" s="45" t="s">
        <v>496</v>
      </c>
      <c r="B6" s="84">
        <v>7</v>
      </c>
      <c r="C6" s="84">
        <v>1</v>
      </c>
      <c r="D6" s="84">
        <v>14</v>
      </c>
      <c r="E6" s="84">
        <v>22</v>
      </c>
    </row>
    <row r="7" spans="1:5" x14ac:dyDescent="0.3">
      <c r="A7" s="45" t="s">
        <v>497</v>
      </c>
      <c r="B7" s="84">
        <v>15</v>
      </c>
      <c r="C7" s="84">
        <v>15</v>
      </c>
      <c r="D7" s="84">
        <v>23</v>
      </c>
      <c r="E7" s="84">
        <v>53</v>
      </c>
    </row>
    <row r="8" spans="1:5" x14ac:dyDescent="0.3">
      <c r="A8" s="45" t="s">
        <v>498</v>
      </c>
      <c r="B8" s="84">
        <v>8</v>
      </c>
      <c r="C8" s="84">
        <v>10</v>
      </c>
      <c r="D8" s="84">
        <v>14</v>
      </c>
      <c r="E8" s="84">
        <v>32</v>
      </c>
    </row>
    <row r="9" spans="1:5" x14ac:dyDescent="0.3">
      <c r="A9" s="45" t="s">
        <v>499</v>
      </c>
      <c r="B9" s="84">
        <v>32</v>
      </c>
      <c r="C9" s="84">
        <v>28</v>
      </c>
      <c r="D9" s="84">
        <v>24</v>
      </c>
      <c r="E9" s="84">
        <v>84</v>
      </c>
    </row>
    <row r="10" spans="1:5" x14ac:dyDescent="0.3">
      <c r="A10" s="45" t="s">
        <v>510</v>
      </c>
      <c r="B10" s="84">
        <v>22</v>
      </c>
      <c r="C10" s="84">
        <v>11</v>
      </c>
      <c r="D10" s="84">
        <v>25</v>
      </c>
      <c r="E10" s="84">
        <v>58</v>
      </c>
    </row>
    <row r="11" spans="1:5" x14ac:dyDescent="0.3">
      <c r="A11" s="45" t="s">
        <v>500</v>
      </c>
      <c r="B11" s="84">
        <v>18</v>
      </c>
      <c r="C11" s="84">
        <v>12</v>
      </c>
      <c r="D11" s="84">
        <v>31</v>
      </c>
      <c r="E11" s="84">
        <v>61</v>
      </c>
    </row>
    <row r="12" spans="1:5" x14ac:dyDescent="0.3">
      <c r="A12" s="45" t="s">
        <v>480</v>
      </c>
      <c r="B12" s="84">
        <v>125</v>
      </c>
      <c r="C12" s="84">
        <v>98</v>
      </c>
      <c r="D12" s="84">
        <v>175</v>
      </c>
      <c r="E12" s="84">
        <v>398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E78FC-9A5F-4652-B8B2-8A70E630A7DE}">
  <dimension ref="A3:D12"/>
  <sheetViews>
    <sheetView zoomScale="94" zoomScaleNormal="94" workbookViewId="0">
      <selection activeCell="Q13" sqref="Q13"/>
    </sheetView>
  </sheetViews>
  <sheetFormatPr defaultRowHeight="14.4" x14ac:dyDescent="0.3"/>
  <cols>
    <col min="1" max="1" width="15.33203125" customWidth="1"/>
    <col min="2" max="2" width="12.33203125" style="42" customWidth="1"/>
    <col min="3" max="3" width="6.88671875" style="42" customWidth="1"/>
    <col min="4" max="4" width="5" bestFit="1" customWidth="1"/>
  </cols>
  <sheetData>
    <row r="3" spans="1:4" x14ac:dyDescent="0.3">
      <c r="A3" s="63" t="s">
        <v>484</v>
      </c>
      <c r="B3" s="66" t="s">
        <v>491</v>
      </c>
      <c r="C3" s="64"/>
    </row>
    <row r="4" spans="1:4" s="2" customFormat="1" ht="100.8" x14ac:dyDescent="0.3">
      <c r="A4" s="43" t="s">
        <v>479</v>
      </c>
      <c r="B4" s="44" t="s">
        <v>478</v>
      </c>
      <c r="C4" s="44" t="s">
        <v>480</v>
      </c>
      <c r="D4"/>
    </row>
    <row r="5" spans="1:4" x14ac:dyDescent="0.3">
      <c r="A5" s="45" t="s">
        <v>495</v>
      </c>
      <c r="B5" s="46">
        <v>23</v>
      </c>
      <c r="C5" s="46">
        <v>23</v>
      </c>
    </row>
    <row r="6" spans="1:4" x14ac:dyDescent="0.3">
      <c r="A6" s="45" t="s">
        <v>496</v>
      </c>
      <c r="B6" s="46">
        <v>3</v>
      </c>
      <c r="C6" s="46">
        <v>3</v>
      </c>
    </row>
    <row r="7" spans="1:4" x14ac:dyDescent="0.3">
      <c r="A7" s="45" t="s">
        <v>497</v>
      </c>
      <c r="B7" s="46">
        <v>13</v>
      </c>
      <c r="C7" s="46">
        <v>13</v>
      </c>
    </row>
    <row r="8" spans="1:4" x14ac:dyDescent="0.3">
      <c r="A8" s="45" t="s">
        <v>498</v>
      </c>
      <c r="B8" s="46">
        <v>11</v>
      </c>
      <c r="C8" s="46">
        <v>11</v>
      </c>
    </row>
    <row r="9" spans="1:4" x14ac:dyDescent="0.3">
      <c r="A9" s="45" t="s">
        <v>499</v>
      </c>
      <c r="B9" s="46">
        <v>14</v>
      </c>
      <c r="C9" s="46">
        <v>14</v>
      </c>
    </row>
    <row r="10" spans="1:4" x14ac:dyDescent="0.3">
      <c r="A10" s="45" t="s">
        <v>500</v>
      </c>
      <c r="B10" s="46">
        <v>10</v>
      </c>
      <c r="C10" s="46">
        <v>10</v>
      </c>
    </row>
    <row r="11" spans="1:4" x14ac:dyDescent="0.3">
      <c r="A11" s="45" t="s">
        <v>480</v>
      </c>
      <c r="B11" s="46">
        <v>74</v>
      </c>
      <c r="C11" s="46">
        <v>74</v>
      </c>
    </row>
    <row r="12" spans="1:4" x14ac:dyDescent="0.3">
      <c r="B12"/>
      <c r="C12"/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414F0-9073-49D4-B403-07EA582729DA}">
  <dimension ref="A3:Z11"/>
  <sheetViews>
    <sheetView workbookViewId="0">
      <selection activeCell="N10" sqref="N10"/>
    </sheetView>
  </sheetViews>
  <sheetFormatPr defaultRowHeight="14.4" x14ac:dyDescent="0.3"/>
  <cols>
    <col min="1" max="1" width="15.6640625" customWidth="1"/>
    <col min="2" max="2" width="6.21875" customWidth="1"/>
    <col min="3" max="3" width="5.6640625" bestFit="1" customWidth="1"/>
    <col min="4" max="4" width="4" bestFit="1" customWidth="1"/>
    <col min="5" max="5" width="10.77734375" bestFit="1" customWidth="1"/>
    <col min="6" max="6" width="9.109375" bestFit="1" customWidth="1"/>
    <col min="7" max="7" width="5.6640625" bestFit="1" customWidth="1"/>
    <col min="8" max="8" width="4" bestFit="1" customWidth="1"/>
    <col min="9" max="9" width="17.77734375" bestFit="1" customWidth="1"/>
    <col min="10" max="10" width="10.33203125" bestFit="1" customWidth="1"/>
    <col min="11" max="11" width="5.6640625" bestFit="1" customWidth="1"/>
    <col min="12" max="12" width="4" bestFit="1" customWidth="1"/>
    <col min="13" max="13" width="20.33203125" bestFit="1" customWidth="1"/>
    <col min="14" max="14" width="8.6640625" bestFit="1" customWidth="1"/>
    <col min="15" max="15" width="5.6640625" bestFit="1" customWidth="1"/>
    <col min="16" max="16" width="4" bestFit="1" customWidth="1"/>
    <col min="17" max="17" width="16.109375" bestFit="1" customWidth="1"/>
    <col min="19" max="19" width="5.6640625" bestFit="1" customWidth="1"/>
    <col min="20" max="20" width="4" bestFit="1" customWidth="1"/>
    <col min="21" max="21" width="14.5546875" bestFit="1" customWidth="1"/>
    <col min="22" max="22" width="8.33203125" bestFit="1" customWidth="1"/>
    <col min="23" max="23" width="5.6640625" bestFit="1" customWidth="1"/>
    <col min="24" max="24" width="4" bestFit="1" customWidth="1"/>
    <col min="25" max="25" width="15.77734375" bestFit="1" customWidth="1"/>
    <col min="26" max="26" width="6.109375" bestFit="1" customWidth="1"/>
  </cols>
  <sheetData>
    <row r="3" spans="1:26" ht="57.6" x14ac:dyDescent="0.3">
      <c r="A3" s="26" t="s">
        <v>501</v>
      </c>
      <c r="B3" s="70" t="s">
        <v>491</v>
      </c>
    </row>
    <row r="4" spans="1:26" s="2" customFormat="1" x14ac:dyDescent="0.3">
      <c r="A4" s="26" t="s">
        <v>503</v>
      </c>
      <c r="B4" s="64" t="s">
        <v>508</v>
      </c>
      <c r="C4" s="64" t="s">
        <v>507</v>
      </c>
      <c r="D4" s="64" t="s">
        <v>509</v>
      </c>
      <c r="E4" s="44" t="s">
        <v>480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3">
      <c r="A5" s="44" t="s">
        <v>495</v>
      </c>
      <c r="B5" s="46">
        <v>23</v>
      </c>
      <c r="C5" s="46">
        <v>21</v>
      </c>
      <c r="D5" s="46">
        <v>44</v>
      </c>
      <c r="E5" s="46">
        <v>88</v>
      </c>
    </row>
    <row r="6" spans="1:26" x14ac:dyDescent="0.3">
      <c r="A6" s="44" t="s">
        <v>496</v>
      </c>
      <c r="B6" s="46">
        <v>7</v>
      </c>
      <c r="C6" s="46">
        <v>1</v>
      </c>
      <c r="D6" s="46">
        <v>14</v>
      </c>
      <c r="E6" s="46">
        <v>22</v>
      </c>
    </row>
    <row r="7" spans="1:26" x14ac:dyDescent="0.3">
      <c r="A7" s="44" t="s">
        <v>497</v>
      </c>
      <c r="B7" s="46">
        <v>15</v>
      </c>
      <c r="C7" s="46">
        <v>15</v>
      </c>
      <c r="D7" s="46">
        <v>23</v>
      </c>
      <c r="E7" s="46">
        <v>53</v>
      </c>
    </row>
    <row r="8" spans="1:26" x14ac:dyDescent="0.3">
      <c r="A8" s="44" t="s">
        <v>498</v>
      </c>
      <c r="B8" s="46">
        <v>8</v>
      </c>
      <c r="C8" s="46">
        <v>10</v>
      </c>
      <c r="D8" s="46">
        <v>14</v>
      </c>
      <c r="E8" s="46">
        <v>32</v>
      </c>
    </row>
    <row r="9" spans="1:26" x14ac:dyDescent="0.3">
      <c r="A9" s="44" t="s">
        <v>499</v>
      </c>
      <c r="B9" s="46">
        <v>32</v>
      </c>
      <c r="C9" s="46">
        <v>28</v>
      </c>
      <c r="D9" s="46">
        <v>24</v>
      </c>
      <c r="E9" s="46">
        <v>84</v>
      </c>
    </row>
    <row r="10" spans="1:26" x14ac:dyDescent="0.3">
      <c r="A10" s="44" t="s">
        <v>500</v>
      </c>
      <c r="B10" s="46">
        <v>18</v>
      </c>
      <c r="C10" s="46">
        <v>12</v>
      </c>
      <c r="D10" s="46">
        <v>31</v>
      </c>
      <c r="E10" s="46">
        <v>61</v>
      </c>
    </row>
    <row r="11" spans="1:26" x14ac:dyDescent="0.3">
      <c r="A11" s="64" t="s">
        <v>480</v>
      </c>
      <c r="B11" s="46">
        <v>103</v>
      </c>
      <c r="C11" s="46">
        <v>87</v>
      </c>
      <c r="D11" s="46">
        <v>150</v>
      </c>
      <c r="E11" s="46">
        <v>340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790E-E113-4987-AFB0-02717E63A6F1}">
  <dimension ref="A1:B26"/>
  <sheetViews>
    <sheetView workbookViewId="0">
      <selection activeCell="I7" sqref="I7"/>
    </sheetView>
  </sheetViews>
  <sheetFormatPr defaultRowHeight="14.4" x14ac:dyDescent="0.3"/>
  <cols>
    <col min="1" max="1" width="15.88671875" bestFit="1" customWidth="1"/>
    <col min="2" max="2" width="20.88671875" bestFit="1" customWidth="1"/>
  </cols>
  <sheetData>
    <row r="1" spans="1:2" x14ac:dyDescent="0.3">
      <c r="A1" s="6" t="s">
        <v>1</v>
      </c>
      <c r="B1" s="6" t="s">
        <v>2</v>
      </c>
    </row>
    <row r="2" spans="1:2" x14ac:dyDescent="0.3">
      <c r="A2" s="7" t="s">
        <v>19</v>
      </c>
      <c r="B2" s="7" t="s">
        <v>47</v>
      </c>
    </row>
    <row r="3" spans="1:2" x14ac:dyDescent="0.3">
      <c r="A3" s="7" t="s">
        <v>32</v>
      </c>
      <c r="B3" s="7" t="s">
        <v>40</v>
      </c>
    </row>
    <row r="4" spans="1:2" x14ac:dyDescent="0.3">
      <c r="A4" s="7" t="s">
        <v>29</v>
      </c>
      <c r="B4" s="7" t="s">
        <v>47</v>
      </c>
    </row>
    <row r="5" spans="1:2" x14ac:dyDescent="0.3">
      <c r="A5" s="7" t="s">
        <v>31</v>
      </c>
      <c r="B5" s="7" t="s">
        <v>41</v>
      </c>
    </row>
    <row r="6" spans="1:2" x14ac:dyDescent="0.3">
      <c r="A6" s="7" t="s">
        <v>24</v>
      </c>
      <c r="B6" s="7" t="s">
        <v>47</v>
      </c>
    </row>
    <row r="7" spans="1:2" x14ac:dyDescent="0.3">
      <c r="A7" s="7" t="s">
        <v>18</v>
      </c>
      <c r="B7" s="7" t="s">
        <v>41</v>
      </c>
    </row>
    <row r="8" spans="1:2" x14ac:dyDescent="0.3">
      <c r="A8" s="8" t="s">
        <v>22</v>
      </c>
      <c r="B8" s="8" t="s">
        <v>41</v>
      </c>
    </row>
    <row r="9" spans="1:2" x14ac:dyDescent="0.3">
      <c r="A9" s="7" t="s">
        <v>28</v>
      </c>
      <c r="B9" s="7" t="s">
        <v>42</v>
      </c>
    </row>
    <row r="10" spans="1:2" x14ac:dyDescent="0.3">
      <c r="A10" s="8" t="s">
        <v>25</v>
      </c>
      <c r="B10" s="8" t="s">
        <v>40</v>
      </c>
    </row>
    <row r="11" spans="1:2" x14ac:dyDescent="0.3">
      <c r="A11" s="7" t="s">
        <v>37</v>
      </c>
      <c r="B11" s="7" t="s">
        <v>48</v>
      </c>
    </row>
    <row r="12" spans="1:2" x14ac:dyDescent="0.3">
      <c r="A12" s="8" t="s">
        <v>20</v>
      </c>
      <c r="B12" s="8" t="s">
        <v>42</v>
      </c>
    </row>
    <row r="13" spans="1:2" x14ac:dyDescent="0.3">
      <c r="A13" s="7" t="s">
        <v>26</v>
      </c>
      <c r="B13" s="7" t="s">
        <v>42</v>
      </c>
    </row>
    <row r="14" spans="1:2" x14ac:dyDescent="0.3">
      <c r="A14" s="7" t="s">
        <v>23</v>
      </c>
      <c r="B14" s="7" t="s">
        <v>43</v>
      </c>
    </row>
    <row r="15" spans="1:2" x14ac:dyDescent="0.3">
      <c r="A15" s="7" t="s">
        <v>36</v>
      </c>
      <c r="B15" s="7" t="s">
        <v>44</v>
      </c>
    </row>
    <row r="16" spans="1:2" x14ac:dyDescent="0.3">
      <c r="A16" s="8" t="s">
        <v>21</v>
      </c>
      <c r="B16" s="8" t="s">
        <v>40</v>
      </c>
    </row>
    <row r="17" spans="1:2" x14ac:dyDescent="0.3">
      <c r="A17" s="7" t="s">
        <v>30</v>
      </c>
      <c r="B17" s="7" t="s">
        <v>44</v>
      </c>
    </row>
    <row r="18" spans="1:2" x14ac:dyDescent="0.3">
      <c r="A18" s="8" t="s">
        <v>27</v>
      </c>
      <c r="B18" s="8" t="s">
        <v>41</v>
      </c>
    </row>
    <row r="19" spans="1:2" x14ac:dyDescent="0.3">
      <c r="A19" s="8" t="s">
        <v>34</v>
      </c>
      <c r="B19" s="8" t="s">
        <v>44</v>
      </c>
    </row>
    <row r="20" spans="1:2" x14ac:dyDescent="0.3">
      <c r="A20" s="8" t="s">
        <v>38</v>
      </c>
      <c r="B20" s="8" t="s">
        <v>43</v>
      </c>
    </row>
    <row r="21" spans="1:2" x14ac:dyDescent="0.3">
      <c r="A21" s="7" t="s">
        <v>33</v>
      </c>
      <c r="B21" s="7" t="s">
        <v>43</v>
      </c>
    </row>
    <row r="22" spans="1:2" x14ac:dyDescent="0.3">
      <c r="A22" s="7" t="s">
        <v>35</v>
      </c>
      <c r="B22" s="7" t="s">
        <v>39</v>
      </c>
    </row>
    <row r="23" spans="1:2" x14ac:dyDescent="0.3">
      <c r="A23" s="10" t="s">
        <v>45</v>
      </c>
      <c r="B23" s="9" t="s">
        <v>41</v>
      </c>
    </row>
    <row r="24" spans="1:2" x14ac:dyDescent="0.3">
      <c r="A24" s="10" t="s">
        <v>49</v>
      </c>
      <c r="B24" s="7" t="s">
        <v>48</v>
      </c>
    </row>
    <row r="25" spans="1:2" x14ac:dyDescent="0.3">
      <c r="A25" s="10" t="s">
        <v>50</v>
      </c>
      <c r="B25" s="7" t="s">
        <v>48</v>
      </c>
    </row>
    <row r="26" spans="1:2" x14ac:dyDescent="0.3">
      <c r="A26" s="10" t="s">
        <v>51</v>
      </c>
      <c r="B26" s="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1. RawData</vt:lpstr>
      <vt:lpstr>2.DataStructure</vt:lpstr>
      <vt:lpstr>3.ModifiedData</vt:lpstr>
      <vt:lpstr>Dashboard</vt:lpstr>
      <vt:lpstr>1.SummaryAvgTimeByCategory</vt:lpstr>
      <vt:lpstr>2. AgeByOpioidCategory</vt:lpstr>
      <vt:lpstr>3. Benzodiazepine &lt;12 Hrs</vt:lpstr>
      <vt:lpstr>4.AgeCatByOpioidType</vt:lpstr>
      <vt:lpstr>Providers</vt:lpstr>
      <vt:lpstr>Speciality</vt:lpstr>
      <vt:lpstr>Age</vt:lpstr>
      <vt:lpstr>Location of Administration</vt:lpstr>
      <vt:lpstr>Benzodiazepine Coadministration</vt:lpstr>
      <vt:lpstr>No Prior Administrations</vt:lpstr>
      <vt:lpstr>Most recent opioid administered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Arpit Mehta</dc:creator>
  <cp:lastModifiedBy>James Carter</cp:lastModifiedBy>
  <dcterms:created xsi:type="dcterms:W3CDTF">2022-03-17T16:02:17Z</dcterms:created>
  <dcterms:modified xsi:type="dcterms:W3CDTF">2022-06-13T13:16:05Z</dcterms:modified>
</cp:coreProperties>
</file>