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esuchanko\Downloads\"/>
    </mc:Choice>
  </mc:AlternateContent>
  <xr:revisionPtr revIDLastSave="0" documentId="13_ncr:1_{F20AF3A3-75F0-472C-B681-843B6D4F4DFC}" xr6:coauthVersionLast="47" xr6:coauthVersionMax="47" xr10:uidLastSave="{00000000-0000-0000-0000-000000000000}"/>
  <bookViews>
    <workbookView xWindow="-110" yWindow="-110" windowWidth="19420" windowHeight="10300" xr2:uid="{845CC613-3436-4E20-B155-3483D89EED6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42" i="1"/>
  <c r="J43" i="1"/>
  <c r="J44" i="1"/>
  <c r="J40" i="1"/>
  <c r="N53" i="1"/>
  <c r="N54" i="1"/>
  <c r="N56" i="1"/>
  <c r="N52" i="1"/>
  <c r="K56" i="1"/>
  <c r="K55" i="1"/>
  <c r="N55" i="1" s="1"/>
  <c r="K54" i="1"/>
  <c r="K53" i="1"/>
  <c r="K52" i="1"/>
  <c r="Q37" i="1"/>
  <c r="Q35" i="1"/>
  <c r="M56" i="1" s="1"/>
  <c r="Q34" i="1"/>
  <c r="M50" i="1" s="1"/>
  <c r="Q33" i="1"/>
  <c r="Q31" i="1"/>
  <c r="M55" i="1" s="1"/>
  <c r="Q30" i="1"/>
  <c r="M49" i="1" s="1"/>
  <c r="M61" i="1" s="1"/>
  <c r="Q29" i="1"/>
  <c r="M54" i="1" s="1"/>
  <c r="Q28" i="1"/>
  <c r="M48" i="1" s="1"/>
  <c r="Q27" i="1"/>
  <c r="M53" i="1" s="1"/>
  <c r="Q26" i="1"/>
  <c r="M47" i="1" s="1"/>
  <c r="Q25" i="1"/>
  <c r="M52" i="1" s="1"/>
  <c r="Q24" i="1"/>
  <c r="M46" i="1" s="1"/>
  <c r="M58" i="1" s="1"/>
  <c r="M66" i="1"/>
  <c r="M60" i="1"/>
  <c r="H41" i="1"/>
  <c r="H42" i="1"/>
  <c r="H43" i="1"/>
  <c r="H44" i="1"/>
  <c r="H40" i="1"/>
  <c r="K44" i="1"/>
  <c r="K43" i="1"/>
  <c r="K42" i="1"/>
  <c r="K41" i="1"/>
  <c r="K40" i="1"/>
  <c r="I40" i="1"/>
  <c r="M42" i="1"/>
  <c r="M67" i="1" s="1"/>
  <c r="M41" i="1"/>
  <c r="M59" i="1" s="1"/>
  <c r="H36" i="1"/>
  <c r="H32" i="1"/>
  <c r="M30" i="1"/>
  <c r="M43" i="1" s="1"/>
  <c r="M68" i="1" s="1"/>
  <c r="M28" i="1"/>
  <c r="M26" i="1"/>
  <c r="M34" i="1"/>
  <c r="M44" i="1" s="1"/>
  <c r="M24" i="1"/>
  <c r="M40" i="1" s="1"/>
  <c r="M65" i="1" s="1"/>
  <c r="K34" i="1"/>
  <c r="I44" i="1" s="1"/>
  <c r="K30" i="1"/>
  <c r="I43" i="1" s="1"/>
  <c r="K28" i="1"/>
  <c r="I42" i="1" s="1"/>
  <c r="L42" i="1" s="1"/>
  <c r="K26" i="1"/>
  <c r="I41" i="1" s="1"/>
  <c r="L41" i="1" s="1"/>
  <c r="K24" i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7" i="1"/>
  <c r="F7" i="1" s="1"/>
  <c r="N67" i="1" l="1"/>
  <c r="N60" i="1"/>
  <c r="M69" i="1"/>
  <c r="M62" i="1"/>
  <c r="N66" i="1"/>
  <c r="N59" i="1"/>
  <c r="L40" i="1"/>
  <c r="L44" i="1"/>
  <c r="L43" i="1"/>
  <c r="N48" i="1"/>
  <c r="N42" i="1"/>
  <c r="N41" i="1"/>
  <c r="N47" i="1"/>
  <c r="N40" i="1"/>
  <c r="N46" i="1"/>
  <c r="I32" i="1"/>
  <c r="I36" i="1"/>
  <c r="N49" i="1" l="1"/>
  <c r="N68" i="1"/>
  <c r="N61" i="1"/>
  <c r="N44" i="1"/>
  <c r="N62" i="1"/>
  <c r="N69" i="1"/>
  <c r="N65" i="1"/>
  <c r="N58" i="1"/>
  <c r="N50" i="1"/>
  <c r="N43" i="1"/>
</calcChain>
</file>

<file path=xl/sharedStrings.xml><?xml version="1.0" encoding="utf-8"?>
<sst xmlns="http://schemas.openxmlformats.org/spreadsheetml/2006/main" count="136" uniqueCount="68">
  <si>
    <t>Charge</t>
  </si>
  <si>
    <t xml:space="preserve">Drug </t>
  </si>
  <si>
    <t>AWP</t>
  </si>
  <si>
    <t>AWP-23.5%</t>
  </si>
  <si>
    <t>PBM Margin</t>
  </si>
  <si>
    <t>WAC</t>
  </si>
  <si>
    <t>340B price</t>
  </si>
  <si>
    <t>340b Acq Cost</t>
  </si>
  <si>
    <t>ASP</t>
  </si>
  <si>
    <t>Contract Price/Class of Trade</t>
  </si>
  <si>
    <t>Acquisition Cost</t>
  </si>
  <si>
    <t>Orphan Status (expiration)3</t>
  </si>
  <si>
    <t xml:space="preserve">Distribution Channel </t>
  </si>
  <si>
    <t xml:space="preserve"> </t>
  </si>
  <si>
    <t>Q3-2024 per vial or syringe</t>
  </si>
  <si>
    <t xml:space="preserve">·         Specialty Distribution </t>
  </si>
  <si>
    <t>COT</t>
  </si>
  <si>
    <t>·         Full-Line = Pharmaceutical Distribution with COGS</t>
  </si>
  <si>
    <t>Rituxan®</t>
  </si>
  <si>
    <t>Acute</t>
  </si>
  <si>
    <t xml:space="preserve">Y </t>
  </si>
  <si>
    <t>Specialty Distribution</t>
  </si>
  <si>
    <t>100 mg vial</t>
  </si>
  <si>
    <t>per 100 mg</t>
  </si>
  <si>
    <t>Clinic</t>
  </si>
  <si>
    <t>exp: 06/07/2025</t>
  </si>
  <si>
    <t>Rituximab-abbs</t>
  </si>
  <si>
    <t>N</t>
  </si>
  <si>
    <t>Full-Line Biosimilar</t>
  </si>
  <si>
    <t>3% or 5%</t>
  </si>
  <si>
    <t>Rituximab-pvvr</t>
  </si>
  <si>
    <t>Abatacept IV</t>
  </si>
  <si>
    <t>Y</t>
  </si>
  <si>
    <t>Full-Line Specialty</t>
  </si>
  <si>
    <t>250 mg vial</t>
  </si>
  <si>
    <t>Per 250 mg</t>
  </si>
  <si>
    <t>Exp: 12/15/2028</t>
  </si>
  <si>
    <t>2% or 4%</t>
  </si>
  <si>
    <t>Abatacept SQ</t>
  </si>
  <si>
    <t>NA*</t>
  </si>
  <si>
    <t>125 mg/mL Syringe</t>
  </si>
  <si>
    <t>RET</t>
  </si>
  <si>
    <t>vedolizumab IV</t>
  </si>
  <si>
    <t>300 mg vial</t>
  </si>
  <si>
    <t>Per 300 mg</t>
  </si>
  <si>
    <t>No expiration listed</t>
  </si>
  <si>
    <t>vedolizumab SQ</t>
  </si>
  <si>
    <t xml:space="preserve">Specialty Distribution </t>
  </si>
  <si>
    <t>108 mg pen injector</t>
  </si>
  <si>
    <t>Commercial</t>
  </si>
  <si>
    <t>Gov't vials</t>
  </si>
  <si>
    <t>Government</t>
  </si>
  <si>
    <t>Total Revenue</t>
  </si>
  <si>
    <t>Acq 340b</t>
  </si>
  <si>
    <t>Margin</t>
  </si>
  <si>
    <t>Acute GPO</t>
  </si>
  <si>
    <t>Acq Acute</t>
  </si>
  <si>
    <t>Sites A/B</t>
  </si>
  <si>
    <t>ASP +6%</t>
  </si>
  <si>
    <t>Clinic Reimubrsent</t>
  </si>
  <si>
    <t>Acq Clinic</t>
  </si>
  <si>
    <t>Sites C-F</t>
  </si>
  <si>
    <t>340b</t>
  </si>
  <si>
    <t>RRC, SCH, CAH</t>
  </si>
  <si>
    <t>No</t>
  </si>
  <si>
    <t>Yes</t>
  </si>
  <si>
    <t>Site G</t>
  </si>
  <si>
    <t>DSH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</si>
</sst>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6" fontId="0" fillId="0" borderId="0" xfId="0" applyNumberFormat="1"/>
    <xf numFmtId="8" fontId="0" fillId="0" borderId="0" xfId="0" applyNumberFormat="1"/>
    <xf numFmtId="0" fontId="0" fillId="0" borderId="1" xfId="0" applyBorder="1"/>
    <xf numFmtId="6" fontId="0" fillId="0" borderId="2" xfId="0" applyNumberFormat="1" applyBorder="1"/>
    <xf numFmtId="8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6" xfId="0" applyNumberFormat="1" applyBorder="1"/>
    <xf numFmtId="0" fontId="0" fillId="2" borderId="0" xfId="0" applyFill="1"/>
    <xf numFmtId="44" fontId="0" fillId="0" borderId="2" xfId="1" applyFont="1" applyBorder="1"/>
    <xf numFmtId="0" fontId="2" fillId="0" borderId="7" xfId="0" applyFont="1" applyBorder="1"/>
    <xf numFmtId="44" fontId="0" fillId="0" borderId="0" xfId="0" applyNumberFormat="1"/>
    <xf numFmtId="0" fontId="0" fillId="3" borderId="0" xfId="0" applyFill="1"/>
    <xf numFmtId="0" fontId="0" fillId="4" borderId="0" xfId="0" applyFill="1"/>
    <xf numFmtId="9" fontId="0" fillId="4" borderId="0" xfId="0" applyNumberFormat="1" applyFill="1"/>
    <xf numFmtId="0" fontId="2" fillId="0" borderId="0" xfId="0" applyFont="1"/>
    <xf numFmtId="6" fontId="0" fillId="0" borderId="5" xfId="0" applyNumberFormat="1" applyBorder="1"/>
    <xf numFmtId="0" fontId="0" fillId="5" borderId="0" xfId="0" applyFill="1"/>
    <xf numFmtId="9" fontId="0" fillId="5" borderId="0" xfId="0" applyNumberFormat="1" applyFill="1"/>
    <xf numFmtId="0" fontId="2" fillId="2" borderId="7" xfId="0" applyFont="1" applyFill="1" applyBorder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522076DD-3718-46E9-A02C-598587B5DF5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CD70-E78A-47D6-ADC7-D4117D508426}">
  <dimension ref="C6:S69"/>
  <sheetViews>
    <sheetView tabSelected="1" topLeftCell="C5" zoomScale="60" zoomScaleNormal="60" workbookViewId="0"/>
  </sheetViews>
  <sheetFormatPr defaultRowHeight="14.5" x14ac:dyDescent="0.35"/>
  <cols>
    <col min="6" max="6" width="18.26953125" bestFit="1" customWidth="1"/>
    <col min="7" max="7" width="8.26953125" bestFit="1" customWidth="1"/>
    <col min="8" max="9" width="12.7265625" customWidth="1"/>
    <col min="10" max="10" width="11.7265625" bestFit="1" customWidth="1"/>
    <col min="11" max="11" width="11.81640625" customWidth="1"/>
    <col min="12" max="12" width="14.7265625" customWidth="1"/>
    <col min="13" max="13" width="14.54296875" customWidth="1"/>
    <col min="14" max="14" width="41" customWidth="1"/>
    <col min="15" max="15" width="7.81640625" customWidth="1"/>
    <col min="16" max="16" width="27" bestFit="1" customWidth="1"/>
    <col min="17" max="17" width="27" customWidth="1"/>
    <col min="18" max="18" width="25.81640625" bestFit="1" customWidth="1"/>
    <col min="19" max="19" width="50.54296875" customWidth="1"/>
  </cols>
  <sheetData>
    <row r="6" spans="3:6" x14ac:dyDescent="0.35">
      <c r="F6" t="s">
        <v>0</v>
      </c>
    </row>
    <row r="7" spans="3:6" x14ac:dyDescent="0.35">
      <c r="C7">
        <v>900</v>
      </c>
      <c r="D7">
        <v>100</v>
      </c>
      <c r="E7">
        <f>C7*D7</f>
        <v>90000</v>
      </c>
      <c r="F7" s="1">
        <f>E7*2</f>
        <v>180000</v>
      </c>
    </row>
    <row r="8" spans="3:6" x14ac:dyDescent="0.35">
      <c r="C8">
        <v>850</v>
      </c>
      <c r="D8">
        <v>100</v>
      </c>
      <c r="E8">
        <f t="shared" ref="E8:E13" si="0">C8*D8</f>
        <v>85000</v>
      </c>
      <c r="F8" s="1">
        <f t="shared" ref="F8:F13" si="1">E8*2</f>
        <v>170000</v>
      </c>
    </row>
    <row r="9" spans="3:6" x14ac:dyDescent="0.35">
      <c r="C9">
        <v>700</v>
      </c>
      <c r="D9">
        <v>100</v>
      </c>
      <c r="E9">
        <f t="shared" si="0"/>
        <v>70000</v>
      </c>
      <c r="F9" s="1">
        <f t="shared" si="1"/>
        <v>140000</v>
      </c>
    </row>
    <row r="10" spans="3:6" x14ac:dyDescent="0.35">
      <c r="C10">
        <v>1400</v>
      </c>
      <c r="D10">
        <v>100</v>
      </c>
      <c r="E10">
        <f t="shared" si="0"/>
        <v>140000</v>
      </c>
      <c r="F10" s="1">
        <f t="shared" si="1"/>
        <v>280000</v>
      </c>
    </row>
    <row r="11" spans="3:6" x14ac:dyDescent="0.35">
      <c r="C11">
        <v>5700</v>
      </c>
      <c r="D11">
        <v>100</v>
      </c>
      <c r="E11">
        <f t="shared" si="0"/>
        <v>570000</v>
      </c>
      <c r="F11" s="1">
        <f t="shared" si="1"/>
        <v>1140000</v>
      </c>
    </row>
    <row r="12" spans="3:6" x14ac:dyDescent="0.35">
      <c r="C12">
        <v>8700</v>
      </c>
      <c r="D12">
        <v>100</v>
      </c>
      <c r="E12">
        <f t="shared" si="0"/>
        <v>870000</v>
      </c>
      <c r="F12" s="1">
        <f t="shared" si="1"/>
        <v>1740000</v>
      </c>
    </row>
    <row r="13" spans="3:6" x14ac:dyDescent="0.35">
      <c r="C13">
        <v>3100</v>
      </c>
      <c r="D13">
        <v>100</v>
      </c>
      <c r="E13">
        <f t="shared" si="0"/>
        <v>310000</v>
      </c>
      <c r="F13" s="1">
        <f t="shared" si="1"/>
        <v>620000</v>
      </c>
    </row>
    <row r="21" spans="6:19" x14ac:dyDescent="0.35">
      <c r="F21" t="s">
        <v>1</v>
      </c>
      <c r="G21" t="s">
        <v>2</v>
      </c>
      <c r="H21" s="13" t="s">
        <v>3</v>
      </c>
      <c r="I21" s="13" t="s">
        <v>4</v>
      </c>
      <c r="J21" t="s">
        <v>5</v>
      </c>
      <c r="K21" s="13" t="s">
        <v>0</v>
      </c>
      <c r="L21" t="s">
        <v>6</v>
      </c>
      <c r="M21" s="13" t="s">
        <v>7</v>
      </c>
      <c r="N21" t="s">
        <v>8</v>
      </c>
      <c r="P21" t="s">
        <v>9</v>
      </c>
      <c r="Q21" s="13" t="s">
        <v>10</v>
      </c>
      <c r="R21" t="s">
        <v>11</v>
      </c>
      <c r="S21" t="s">
        <v>12</v>
      </c>
    </row>
    <row r="22" spans="6:19" x14ac:dyDescent="0.35">
      <c r="L22" t="s">
        <v>13</v>
      </c>
      <c r="N22" t="s">
        <v>14</v>
      </c>
      <c r="S22" t="s">
        <v>15</v>
      </c>
    </row>
    <row r="23" spans="6:19" x14ac:dyDescent="0.35">
      <c r="O23" t="s">
        <v>16</v>
      </c>
      <c r="S23" t="s">
        <v>17</v>
      </c>
    </row>
    <row r="24" spans="6:19" x14ac:dyDescent="0.35">
      <c r="F24" s="4" t="s">
        <v>18</v>
      </c>
      <c r="G24" s="5">
        <v>1100</v>
      </c>
      <c r="H24" s="5"/>
      <c r="I24" s="5"/>
      <c r="J24" s="5">
        <v>900</v>
      </c>
      <c r="K24" s="5">
        <f>J24*100*2</f>
        <v>180000</v>
      </c>
      <c r="L24" s="5">
        <v>600</v>
      </c>
      <c r="M24" s="5">
        <f>(L24*0.98)*100</f>
        <v>58800</v>
      </c>
      <c r="N24" s="6">
        <v>776.8</v>
      </c>
      <c r="O24" s="6" t="s">
        <v>19</v>
      </c>
      <c r="P24" s="5">
        <v>900</v>
      </c>
      <c r="Q24" s="14">
        <f>(P24*0.98)*100</f>
        <v>88200</v>
      </c>
      <c r="R24" s="7" t="s">
        <v>20</v>
      </c>
      <c r="S24" s="8" t="s">
        <v>21</v>
      </c>
    </row>
    <row r="25" spans="6:19" x14ac:dyDescent="0.35">
      <c r="F25" s="9" t="s">
        <v>22</v>
      </c>
      <c r="G25" s="10"/>
      <c r="H25" s="10"/>
      <c r="I25" s="10"/>
      <c r="J25" s="10"/>
      <c r="K25" s="10"/>
      <c r="L25" s="10"/>
      <c r="M25" s="10"/>
      <c r="N25" s="10" t="s">
        <v>23</v>
      </c>
      <c r="O25" s="10" t="s">
        <v>24</v>
      </c>
      <c r="P25" s="21">
        <v>750</v>
      </c>
      <c r="Q25" s="14">
        <f>(P25*0.98)*100</f>
        <v>73500</v>
      </c>
      <c r="R25" s="10" t="s">
        <v>25</v>
      </c>
      <c r="S25" s="12">
        <v>0.02</v>
      </c>
    </row>
    <row r="26" spans="6:19" x14ac:dyDescent="0.35">
      <c r="F26" s="4" t="s">
        <v>26</v>
      </c>
      <c r="G26" s="5">
        <v>1000</v>
      </c>
      <c r="H26" s="5"/>
      <c r="I26" s="5"/>
      <c r="J26" s="5">
        <v>850</v>
      </c>
      <c r="K26" s="5">
        <f>J26*100*2</f>
        <v>170000</v>
      </c>
      <c r="L26" s="5">
        <v>130</v>
      </c>
      <c r="M26" s="5">
        <f>(L26*0.95)*100</f>
        <v>12350</v>
      </c>
      <c r="N26" s="5">
        <v>337</v>
      </c>
      <c r="O26" s="6" t="s">
        <v>19</v>
      </c>
      <c r="P26" s="5">
        <v>430</v>
      </c>
      <c r="Q26" s="14">
        <f>(P26*0.97)*100</f>
        <v>41710</v>
      </c>
      <c r="R26" s="7" t="s">
        <v>27</v>
      </c>
      <c r="S26" s="8" t="s">
        <v>28</v>
      </c>
    </row>
    <row r="27" spans="6:19" x14ac:dyDescent="0.35">
      <c r="F27" s="9" t="s">
        <v>22</v>
      </c>
      <c r="G27" s="10"/>
      <c r="H27" s="10"/>
      <c r="I27" s="10"/>
      <c r="J27" s="10"/>
      <c r="K27" s="10"/>
      <c r="L27" s="10"/>
      <c r="M27" s="10"/>
      <c r="N27" s="10" t="s">
        <v>23</v>
      </c>
      <c r="O27" s="10" t="s">
        <v>24</v>
      </c>
      <c r="P27" s="21">
        <v>300</v>
      </c>
      <c r="Q27" s="14">
        <f>(P27*0.97)*100</f>
        <v>29100</v>
      </c>
      <c r="R27" s="10"/>
      <c r="S27" s="11" t="s">
        <v>29</v>
      </c>
    </row>
    <row r="28" spans="6:19" x14ac:dyDescent="0.35">
      <c r="F28" s="4" t="s">
        <v>30</v>
      </c>
      <c r="G28" s="5">
        <v>850</v>
      </c>
      <c r="H28" s="5"/>
      <c r="I28" s="5"/>
      <c r="J28" s="5">
        <v>700</v>
      </c>
      <c r="K28" s="5">
        <f>J28*100*2</f>
        <v>140000</v>
      </c>
      <c r="L28" s="5">
        <v>90</v>
      </c>
      <c r="M28" s="5">
        <f>(L28*0.95)*100</f>
        <v>8550</v>
      </c>
      <c r="N28" s="6">
        <v>192.5</v>
      </c>
      <c r="O28" s="6" t="s">
        <v>19</v>
      </c>
      <c r="P28" s="5">
        <v>445</v>
      </c>
      <c r="Q28" s="14">
        <f>(P28*0.97)*100</f>
        <v>43165</v>
      </c>
      <c r="R28" s="7" t="s">
        <v>27</v>
      </c>
      <c r="S28" s="8" t="s">
        <v>28</v>
      </c>
    </row>
    <row r="29" spans="6:19" x14ac:dyDescent="0.35">
      <c r="F29" s="9" t="s">
        <v>22</v>
      </c>
      <c r="G29" s="10"/>
      <c r="H29" s="10"/>
      <c r="I29" s="10"/>
      <c r="J29" s="10"/>
      <c r="K29" s="10"/>
      <c r="L29" s="10"/>
      <c r="M29" s="10"/>
      <c r="N29" s="10" t="s">
        <v>23</v>
      </c>
      <c r="O29" s="10" t="s">
        <v>24</v>
      </c>
      <c r="P29" s="21">
        <v>190</v>
      </c>
      <c r="Q29" s="14">
        <f>(P29*0.97)*100</f>
        <v>18430</v>
      </c>
      <c r="R29" s="10"/>
      <c r="S29" s="11" t="s">
        <v>29</v>
      </c>
    </row>
    <row r="30" spans="6:19" x14ac:dyDescent="0.35">
      <c r="F30" s="4" t="s">
        <v>31</v>
      </c>
      <c r="G30" s="5">
        <v>1700</v>
      </c>
      <c r="H30" s="5"/>
      <c r="I30" s="5"/>
      <c r="J30" s="5">
        <v>1400</v>
      </c>
      <c r="K30" s="5">
        <f>J30*100*2</f>
        <v>280000</v>
      </c>
      <c r="L30" s="5">
        <v>440</v>
      </c>
      <c r="M30" s="5">
        <f>(L30*0.96)*100</f>
        <v>42240</v>
      </c>
      <c r="N30" s="6">
        <v>1071</v>
      </c>
      <c r="O30" s="6" t="s">
        <v>19</v>
      </c>
      <c r="P30" s="5">
        <v>1400</v>
      </c>
      <c r="Q30" s="14">
        <f>(P30*0.98)*100</f>
        <v>137200</v>
      </c>
      <c r="R30" s="7" t="s">
        <v>32</v>
      </c>
      <c r="S30" s="8" t="s">
        <v>33</v>
      </c>
    </row>
    <row r="31" spans="6:19" x14ac:dyDescent="0.35">
      <c r="F31" s="9" t="s">
        <v>34</v>
      </c>
      <c r="G31" s="10"/>
      <c r="H31" s="10"/>
      <c r="I31" s="10"/>
      <c r="J31" s="10"/>
      <c r="K31" s="10"/>
      <c r="L31" s="10"/>
      <c r="M31" s="10"/>
      <c r="N31" s="10" t="s">
        <v>35</v>
      </c>
      <c r="O31" s="10" t="s">
        <v>24</v>
      </c>
      <c r="P31" s="21">
        <v>1000</v>
      </c>
      <c r="Q31" s="14">
        <f>(P31*0.98)*100</f>
        <v>98000</v>
      </c>
      <c r="R31" s="10" t="s">
        <v>36</v>
      </c>
      <c r="S31" s="11" t="s">
        <v>37</v>
      </c>
    </row>
    <row r="32" spans="6:19" x14ac:dyDescent="0.35">
      <c r="F32" s="4" t="s">
        <v>38</v>
      </c>
      <c r="G32" s="5">
        <v>6800</v>
      </c>
      <c r="H32" s="5">
        <f>(G32*0.765)*100</f>
        <v>520200</v>
      </c>
      <c r="I32" s="5">
        <f>H32-Q33</f>
        <v>-38400</v>
      </c>
      <c r="J32" s="5">
        <v>5700</v>
      </c>
      <c r="K32" s="5"/>
      <c r="L32" s="5">
        <v>5700</v>
      </c>
      <c r="M32" s="5"/>
      <c r="N32" s="7" t="s">
        <v>39</v>
      </c>
      <c r="O32" s="7" t="s">
        <v>19</v>
      </c>
      <c r="P32" s="5">
        <v>5700</v>
      </c>
      <c r="Q32" s="14"/>
      <c r="R32" s="7" t="s">
        <v>27</v>
      </c>
      <c r="S32" s="8" t="s">
        <v>33</v>
      </c>
    </row>
    <row r="33" spans="6:19" x14ac:dyDescent="0.35">
      <c r="F33" s="9" t="s">
        <v>40</v>
      </c>
      <c r="G33" s="10"/>
      <c r="H33" s="10"/>
      <c r="I33" s="10"/>
      <c r="J33" s="10"/>
      <c r="K33" s="10"/>
      <c r="L33" s="10"/>
      <c r="M33" s="10"/>
      <c r="N33" s="10"/>
      <c r="O33" s="10" t="s">
        <v>41</v>
      </c>
      <c r="P33" s="21">
        <v>5700</v>
      </c>
      <c r="Q33" s="14">
        <f>(P33*0.98)*100</f>
        <v>558600</v>
      </c>
      <c r="R33" s="10"/>
      <c r="S33" s="11" t="s">
        <v>37</v>
      </c>
    </row>
    <row r="34" spans="6:19" x14ac:dyDescent="0.35">
      <c r="F34" s="4" t="s">
        <v>42</v>
      </c>
      <c r="G34" s="5">
        <v>10400</v>
      </c>
      <c r="H34" s="5"/>
      <c r="I34" s="5"/>
      <c r="J34" s="5">
        <v>8700</v>
      </c>
      <c r="K34" s="5">
        <f>J34*100*2</f>
        <v>1740000</v>
      </c>
      <c r="L34" s="5">
        <v>4700</v>
      </c>
      <c r="M34" s="5">
        <f>(L34*0.98)*100</f>
        <v>460600</v>
      </c>
      <c r="N34" s="5">
        <v>6864</v>
      </c>
      <c r="O34" s="6" t="s">
        <v>19</v>
      </c>
      <c r="P34" s="5">
        <v>8700</v>
      </c>
      <c r="Q34" s="14">
        <f>(P34*0.98)*100</f>
        <v>852600</v>
      </c>
      <c r="R34" s="7" t="s">
        <v>32</v>
      </c>
      <c r="S34" s="8" t="s">
        <v>21</v>
      </c>
    </row>
    <row r="35" spans="6:19" x14ac:dyDescent="0.35">
      <c r="F35" s="9" t="s">
        <v>43</v>
      </c>
      <c r="G35" s="10"/>
      <c r="H35" s="10"/>
      <c r="I35" s="10"/>
      <c r="J35" s="10"/>
      <c r="K35" s="10"/>
      <c r="L35" s="10"/>
      <c r="M35" s="10"/>
      <c r="N35" s="10" t="s">
        <v>44</v>
      </c>
      <c r="O35" s="10" t="s">
        <v>24</v>
      </c>
      <c r="P35" s="21">
        <v>6800</v>
      </c>
      <c r="Q35" s="14">
        <f>(P35*0.98)*100</f>
        <v>666400</v>
      </c>
      <c r="R35" s="10" t="s">
        <v>45</v>
      </c>
      <c r="S35" s="12">
        <v>0.02</v>
      </c>
    </row>
    <row r="36" spans="6:19" x14ac:dyDescent="0.35">
      <c r="F36" s="4" t="s">
        <v>46</v>
      </c>
      <c r="G36" s="5">
        <v>3700</v>
      </c>
      <c r="H36" s="5">
        <f>(G36*0.765)*100</f>
        <v>283050</v>
      </c>
      <c r="I36" s="5">
        <f>H36-Q37</f>
        <v>-20750</v>
      </c>
      <c r="J36" s="5">
        <v>3100</v>
      </c>
      <c r="K36" s="5"/>
      <c r="L36" s="5">
        <v>1700</v>
      </c>
      <c r="M36" s="5"/>
      <c r="N36" s="7" t="s">
        <v>39</v>
      </c>
      <c r="O36" s="7" t="s">
        <v>19</v>
      </c>
      <c r="P36" s="5">
        <v>3100</v>
      </c>
      <c r="Q36" s="14"/>
      <c r="R36" s="7" t="s">
        <v>27</v>
      </c>
      <c r="S36" s="8" t="s">
        <v>47</v>
      </c>
    </row>
    <row r="37" spans="6:19" x14ac:dyDescent="0.35">
      <c r="F37" s="9" t="s">
        <v>48</v>
      </c>
      <c r="G37" s="10"/>
      <c r="H37" s="10"/>
      <c r="I37" s="10"/>
      <c r="J37" s="10"/>
      <c r="K37" s="10"/>
      <c r="L37" s="10"/>
      <c r="M37" s="10"/>
      <c r="N37" s="10"/>
      <c r="O37" s="10" t="s">
        <v>41</v>
      </c>
      <c r="P37" s="21">
        <v>3100</v>
      </c>
      <c r="Q37" s="14">
        <f>(P37*0.98)*100</f>
        <v>303800</v>
      </c>
      <c r="R37" s="10"/>
      <c r="S37" s="12">
        <v>0.02</v>
      </c>
    </row>
    <row r="38" spans="6:19" x14ac:dyDescent="0.35">
      <c r="H38" s="18" t="s">
        <v>49</v>
      </c>
      <c r="I38" s="22" t="s">
        <v>49</v>
      </c>
      <c r="J38" s="23">
        <v>0.6</v>
      </c>
      <c r="K38" s="17">
        <v>70</v>
      </c>
      <c r="L38" s="17" t="s">
        <v>50</v>
      </c>
    </row>
    <row r="39" spans="6:19" x14ac:dyDescent="0.35">
      <c r="H39" s="19">
        <v>0.3</v>
      </c>
      <c r="I39" t="s">
        <v>0</v>
      </c>
      <c r="J39" t="s">
        <v>49</v>
      </c>
      <c r="K39" t="s">
        <v>51</v>
      </c>
      <c r="L39" t="s">
        <v>52</v>
      </c>
      <c r="M39" t="s">
        <v>53</v>
      </c>
      <c r="N39" t="s">
        <v>54</v>
      </c>
    </row>
    <row r="40" spans="6:19" x14ac:dyDescent="0.35">
      <c r="F40" s="4" t="s">
        <v>18</v>
      </c>
      <c r="G40">
        <v>100</v>
      </c>
      <c r="H40">
        <f>G40*$H$39</f>
        <v>30</v>
      </c>
      <c r="I40" s="2">
        <f>K24*$H$39</f>
        <v>54000</v>
      </c>
      <c r="J40" s="3">
        <f>I40*$J$38</f>
        <v>32400</v>
      </c>
      <c r="K40" s="3">
        <f>N24*$K$38</f>
        <v>54376</v>
      </c>
      <c r="L40" s="3">
        <f>J40+K40</f>
        <v>86776</v>
      </c>
      <c r="M40" s="2">
        <f>M24</f>
        <v>58800</v>
      </c>
      <c r="N40" s="3">
        <f>L40-M40</f>
        <v>27976</v>
      </c>
      <c r="O40" s="3"/>
    </row>
    <row r="41" spans="6:19" x14ac:dyDescent="0.35">
      <c r="F41" s="4" t="s">
        <v>26</v>
      </c>
      <c r="G41">
        <v>100</v>
      </c>
      <c r="H41">
        <f t="shared" ref="H41:H44" si="2">G41*$H$39</f>
        <v>30</v>
      </c>
      <c r="I41" s="2">
        <f>K26*H39</f>
        <v>51000</v>
      </c>
      <c r="J41" s="3">
        <f t="shared" ref="J41:J44" si="3">I41*$J$38</f>
        <v>30600</v>
      </c>
      <c r="K41" s="2">
        <f>N26*$K$38</f>
        <v>23590</v>
      </c>
      <c r="L41" s="3">
        <f t="shared" ref="L41:L44" si="4">J41+K41</f>
        <v>54190</v>
      </c>
      <c r="M41" s="2">
        <f>M26</f>
        <v>12350</v>
      </c>
      <c r="N41" s="3">
        <f t="shared" ref="N41:N44" si="5">L41-M41</f>
        <v>41840</v>
      </c>
      <c r="O41" s="3"/>
    </row>
    <row r="42" spans="6:19" x14ac:dyDescent="0.35">
      <c r="F42" s="4" t="s">
        <v>30</v>
      </c>
      <c r="G42">
        <v>100</v>
      </c>
      <c r="H42">
        <f t="shared" si="2"/>
        <v>30</v>
      </c>
      <c r="I42" s="2">
        <f>K28*H39</f>
        <v>42000</v>
      </c>
      <c r="J42" s="3">
        <f t="shared" si="3"/>
        <v>25200</v>
      </c>
      <c r="K42" s="3">
        <f>N28*$K$38</f>
        <v>13475</v>
      </c>
      <c r="L42" s="3">
        <f t="shared" si="4"/>
        <v>38675</v>
      </c>
      <c r="M42" s="2">
        <f>M28</f>
        <v>8550</v>
      </c>
      <c r="N42" s="3">
        <f t="shared" si="5"/>
        <v>30125</v>
      </c>
      <c r="O42" s="3"/>
    </row>
    <row r="43" spans="6:19" x14ac:dyDescent="0.35">
      <c r="F43" s="4" t="s">
        <v>31</v>
      </c>
      <c r="G43">
        <v>100</v>
      </c>
      <c r="H43">
        <f t="shared" si="2"/>
        <v>30</v>
      </c>
      <c r="I43" s="2">
        <f>K30*H39</f>
        <v>84000</v>
      </c>
      <c r="J43" s="3">
        <f t="shared" si="3"/>
        <v>50400</v>
      </c>
      <c r="K43" s="3">
        <f>N30*$K$38</f>
        <v>74970</v>
      </c>
      <c r="L43" s="3">
        <f t="shared" si="4"/>
        <v>125370</v>
      </c>
      <c r="M43" s="2">
        <f>M30</f>
        <v>42240</v>
      </c>
      <c r="N43" s="3">
        <f t="shared" si="5"/>
        <v>83130</v>
      </c>
      <c r="O43" s="3"/>
    </row>
    <row r="44" spans="6:19" x14ac:dyDescent="0.35">
      <c r="F44" s="4" t="s">
        <v>42</v>
      </c>
      <c r="G44">
        <v>100</v>
      </c>
      <c r="H44">
        <f t="shared" si="2"/>
        <v>30</v>
      </c>
      <c r="I44" s="2">
        <f>K34*H39</f>
        <v>522000</v>
      </c>
      <c r="J44" s="3">
        <f t="shared" si="3"/>
        <v>313200</v>
      </c>
      <c r="K44" s="2">
        <f>N34*$K$38</f>
        <v>480480</v>
      </c>
      <c r="L44" s="3">
        <f t="shared" si="4"/>
        <v>793680</v>
      </c>
      <c r="M44" s="2">
        <f>M34</f>
        <v>460600</v>
      </c>
      <c r="N44" s="3">
        <f t="shared" si="5"/>
        <v>333080</v>
      </c>
      <c r="O44" s="3"/>
    </row>
    <row r="45" spans="6:19" x14ac:dyDescent="0.35">
      <c r="F45" s="24" t="s">
        <v>55</v>
      </c>
      <c r="G45" s="13"/>
      <c r="H45" s="13"/>
      <c r="I45" s="13"/>
      <c r="J45" s="13"/>
      <c r="K45" s="13"/>
      <c r="L45" s="13"/>
      <c r="M45" s="13" t="s">
        <v>56</v>
      </c>
      <c r="N45" s="13" t="s">
        <v>54</v>
      </c>
    </row>
    <row r="46" spans="6:19" x14ac:dyDescent="0.35">
      <c r="F46" s="4" t="s">
        <v>18</v>
      </c>
      <c r="M46" s="16">
        <f>Q24</f>
        <v>88200</v>
      </c>
      <c r="N46" s="3">
        <f>L40-M46</f>
        <v>-1424</v>
      </c>
      <c r="O46" s="3"/>
    </row>
    <row r="47" spans="6:19" x14ac:dyDescent="0.35">
      <c r="F47" s="4" t="s">
        <v>26</v>
      </c>
      <c r="M47" s="16">
        <f>Q26</f>
        <v>41710</v>
      </c>
      <c r="N47" s="3">
        <f t="shared" ref="N47:N50" si="6">L41-M47</f>
        <v>12480</v>
      </c>
      <c r="O47" s="3"/>
    </row>
    <row r="48" spans="6:19" x14ac:dyDescent="0.35">
      <c r="F48" s="4" t="s">
        <v>30</v>
      </c>
      <c r="M48" s="16">
        <f>Q28</f>
        <v>43165</v>
      </c>
      <c r="N48" s="3">
        <f t="shared" si="6"/>
        <v>-4490</v>
      </c>
      <c r="O48" s="3"/>
    </row>
    <row r="49" spans="4:15" x14ac:dyDescent="0.35">
      <c r="F49" s="4" t="s">
        <v>31</v>
      </c>
      <c r="M49" s="16">
        <f>Q30</f>
        <v>137200</v>
      </c>
      <c r="N49" s="3">
        <f t="shared" si="6"/>
        <v>-11830</v>
      </c>
      <c r="O49" s="3"/>
    </row>
    <row r="50" spans="4:15" x14ac:dyDescent="0.35">
      <c r="F50" s="4" t="s">
        <v>42</v>
      </c>
      <c r="M50" s="16">
        <f>Q34</f>
        <v>852600</v>
      </c>
      <c r="N50" s="3">
        <f t="shared" si="6"/>
        <v>-58920</v>
      </c>
      <c r="O50" s="3"/>
    </row>
    <row r="51" spans="4:15" x14ac:dyDescent="0.35">
      <c r="D51" s="20" t="s">
        <v>57</v>
      </c>
      <c r="F51" s="24" t="s">
        <v>24</v>
      </c>
      <c r="G51" s="13"/>
      <c r="H51" s="13"/>
      <c r="I51" s="13">
        <v>100</v>
      </c>
      <c r="J51" s="13" t="s">
        <v>58</v>
      </c>
      <c r="K51" s="13" t="s">
        <v>59</v>
      </c>
      <c r="L51" s="13"/>
      <c r="M51" s="13" t="s">
        <v>60</v>
      </c>
      <c r="N51" s="13" t="s">
        <v>54</v>
      </c>
    </row>
    <row r="52" spans="4:15" x14ac:dyDescent="0.35">
      <c r="F52" s="4" t="s">
        <v>18</v>
      </c>
      <c r="K52" s="3">
        <f>N24*I51</f>
        <v>77680</v>
      </c>
      <c r="M52" s="16">
        <f>Q25</f>
        <v>73500</v>
      </c>
      <c r="N52" s="3">
        <f>K52-M52</f>
        <v>4180</v>
      </c>
      <c r="O52" s="3"/>
    </row>
    <row r="53" spans="4:15" x14ac:dyDescent="0.35">
      <c r="F53" s="4" t="s">
        <v>26</v>
      </c>
      <c r="K53" s="2">
        <f>N26*I51</f>
        <v>33700</v>
      </c>
      <c r="M53" s="16">
        <f>Q27</f>
        <v>29100</v>
      </c>
      <c r="N53" s="3">
        <f t="shared" ref="N53:N56" si="7">K53-M53</f>
        <v>4600</v>
      </c>
      <c r="O53" s="3"/>
    </row>
    <row r="54" spans="4:15" x14ac:dyDescent="0.35">
      <c r="F54" s="4" t="s">
        <v>30</v>
      </c>
      <c r="K54" s="3">
        <f>N28*I51</f>
        <v>19250</v>
      </c>
      <c r="M54" s="16">
        <f>Q29</f>
        <v>18430</v>
      </c>
      <c r="N54" s="3">
        <f t="shared" si="7"/>
        <v>820</v>
      </c>
      <c r="O54" s="3"/>
    </row>
    <row r="55" spans="4:15" x14ac:dyDescent="0.35">
      <c r="F55" s="4" t="s">
        <v>31</v>
      </c>
      <c r="K55" s="3">
        <f>N30*100</f>
        <v>107100</v>
      </c>
      <c r="M55" s="16">
        <f>Q31</f>
        <v>98000</v>
      </c>
      <c r="N55" s="3">
        <f t="shared" si="7"/>
        <v>9100</v>
      </c>
      <c r="O55" s="3"/>
    </row>
    <row r="56" spans="4:15" x14ac:dyDescent="0.35">
      <c r="F56" s="4" t="s">
        <v>42</v>
      </c>
      <c r="K56" s="2">
        <f>N34*100</f>
        <v>686400</v>
      </c>
      <c r="M56" s="16">
        <f>Q35</f>
        <v>666400</v>
      </c>
      <c r="N56" s="3">
        <f t="shared" si="7"/>
        <v>20000</v>
      </c>
      <c r="O56" s="3"/>
    </row>
    <row r="57" spans="4:15" x14ac:dyDescent="0.35">
      <c r="D57" s="20" t="s">
        <v>61</v>
      </c>
      <c r="E57" t="s">
        <v>62</v>
      </c>
      <c r="F57" s="24" t="s">
        <v>63</v>
      </c>
      <c r="G57" s="13"/>
      <c r="H57" s="13"/>
      <c r="I57" s="13"/>
      <c r="J57" s="13"/>
      <c r="K57" s="13"/>
      <c r="L57" s="13"/>
      <c r="M57" s="13"/>
      <c r="N57" s="13" t="s">
        <v>54</v>
      </c>
    </row>
    <row r="58" spans="4:15" x14ac:dyDescent="0.35">
      <c r="E58" t="s">
        <v>64</v>
      </c>
      <c r="F58" s="4" t="s">
        <v>18</v>
      </c>
      <c r="M58" s="16">
        <f>M46</f>
        <v>88200</v>
      </c>
      <c r="N58" s="3">
        <f>L40-M58</f>
        <v>-1424</v>
      </c>
      <c r="O58" s="3"/>
    </row>
    <row r="59" spans="4:15" x14ac:dyDescent="0.35">
      <c r="E59" t="s">
        <v>65</v>
      </c>
      <c r="F59" s="4" t="s">
        <v>26</v>
      </c>
      <c r="M59" s="2">
        <f>M41</f>
        <v>12350</v>
      </c>
      <c r="N59" s="3">
        <f t="shared" ref="N59:N62" si="8">L41-M59</f>
        <v>41840</v>
      </c>
      <c r="O59" s="3"/>
    </row>
    <row r="60" spans="4:15" x14ac:dyDescent="0.35">
      <c r="E60" t="s">
        <v>65</v>
      </c>
      <c r="F60" s="4" t="s">
        <v>30</v>
      </c>
      <c r="M60" s="2">
        <f>M42</f>
        <v>8550</v>
      </c>
      <c r="N60" s="3">
        <f t="shared" si="8"/>
        <v>30125</v>
      </c>
      <c r="O60" s="3"/>
    </row>
    <row r="61" spans="4:15" x14ac:dyDescent="0.35">
      <c r="E61" t="s">
        <v>64</v>
      </c>
      <c r="F61" s="4" t="s">
        <v>31</v>
      </c>
      <c r="M61" s="16">
        <f>M49</f>
        <v>137200</v>
      </c>
      <c r="N61" s="3">
        <f t="shared" si="8"/>
        <v>-11830</v>
      </c>
      <c r="O61" s="3"/>
    </row>
    <row r="62" spans="4:15" x14ac:dyDescent="0.35">
      <c r="E62" t="s">
        <v>65</v>
      </c>
      <c r="F62" s="4" t="s">
        <v>42</v>
      </c>
      <c r="M62" s="2">
        <f>M44</f>
        <v>460600</v>
      </c>
      <c r="N62" s="3">
        <f t="shared" si="8"/>
        <v>333080</v>
      </c>
      <c r="O62" s="3"/>
    </row>
    <row r="64" spans="4:15" x14ac:dyDescent="0.35">
      <c r="D64" s="20" t="s">
        <v>66</v>
      </c>
      <c r="E64" t="s">
        <v>62</v>
      </c>
      <c r="F64" s="15" t="s">
        <v>67</v>
      </c>
      <c r="N64" t="s">
        <v>54</v>
      </c>
    </row>
    <row r="65" spans="5:15" x14ac:dyDescent="0.35">
      <c r="E65" t="s">
        <v>65</v>
      </c>
      <c r="F65" s="4" t="s">
        <v>18</v>
      </c>
      <c r="M65" s="2">
        <f>M40</f>
        <v>58800</v>
      </c>
      <c r="N65" s="3">
        <f>L40-M65</f>
        <v>27976</v>
      </c>
      <c r="O65" s="3"/>
    </row>
    <row r="66" spans="5:15" x14ac:dyDescent="0.35">
      <c r="E66" t="s">
        <v>65</v>
      </c>
      <c r="F66" s="4" t="s">
        <v>26</v>
      </c>
      <c r="M66" s="2">
        <f t="shared" ref="M66:M69" si="9">M41</f>
        <v>12350</v>
      </c>
      <c r="N66" s="3">
        <f t="shared" ref="N66:N69" si="10">L41-M66</f>
        <v>41840</v>
      </c>
      <c r="O66" s="3"/>
    </row>
    <row r="67" spans="5:15" x14ac:dyDescent="0.35">
      <c r="E67" t="s">
        <v>65</v>
      </c>
      <c r="F67" s="4" t="s">
        <v>30</v>
      </c>
      <c r="M67" s="2">
        <f t="shared" si="9"/>
        <v>8550</v>
      </c>
      <c r="N67" s="3">
        <f t="shared" si="10"/>
        <v>30125</v>
      </c>
      <c r="O67" s="3"/>
    </row>
    <row r="68" spans="5:15" x14ac:dyDescent="0.35">
      <c r="E68" t="s">
        <v>65</v>
      </c>
      <c r="F68" s="4" t="s">
        <v>31</v>
      </c>
      <c r="M68" s="2">
        <f t="shared" si="9"/>
        <v>42240</v>
      </c>
      <c r="N68" s="3">
        <f t="shared" si="10"/>
        <v>83130</v>
      </c>
      <c r="O68" s="3"/>
    </row>
    <row r="69" spans="5:15" x14ac:dyDescent="0.35">
      <c r="E69" t="s">
        <v>65</v>
      </c>
      <c r="F69" s="4" t="s">
        <v>42</v>
      </c>
      <c r="M69" s="2">
        <f t="shared" si="9"/>
        <v>460600</v>
      </c>
      <c r="N69" s="3">
        <f t="shared" si="10"/>
        <v>333080</v>
      </c>
      <c r="O6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30CE3C1DABF42ACFE97D234F2BC7E" ma:contentTypeVersion="10" ma:contentTypeDescription="Create a new document." ma:contentTypeScope="" ma:versionID="0fd81b4a9f449670138223f745d23c7a">
  <xsd:schema xmlns:xsd="http://www.w3.org/2001/XMLSchema" xmlns:xs="http://www.w3.org/2001/XMLSchema" xmlns:p="http://schemas.microsoft.com/office/2006/metadata/properties" xmlns:ns2="0cc89d9a-003b-4bdf-9fd9-1d36cb2b6904" xmlns:ns3="d56432cc-d2b9-4af3-b799-610dbde3b446" targetNamespace="http://schemas.microsoft.com/office/2006/metadata/properties" ma:root="true" ma:fieldsID="3d6cf68f30f5591bebb0e845b6822d63" ns2:_="" ns3:_="">
    <xsd:import namespace="0cc89d9a-003b-4bdf-9fd9-1d36cb2b6904"/>
    <xsd:import namespace="d56432cc-d2b9-4af3-b799-610dbde3b44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89d9a-003b-4bdf-9fd9-1d36cb2b690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7c5d3906-26d2-4840-9c74-966ccfe297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32cc-d2b9-4af3-b799-610dbde3b44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6afa0ae-102c-4442-b401-62b4c9bfb1d1}" ma:internalName="TaxCatchAll" ma:showField="CatchAllData" ma:web="d56432cc-d2b9-4af3-b799-610dbde3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191BD2-9AD1-4D80-9DCF-13156D6DBD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E7F0C-DAE9-47AB-9DEE-1DB6E9495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89d9a-003b-4bdf-9fd9-1d36cb2b6904"/>
    <ds:schemaRef ds:uri="d56432cc-d2b9-4af3-b799-610dbde3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372f5f-8e19-4efb-8afe-8eac20a980c4}" enabled="1" method="Standard" siteId="{a25fff9c-3f63-4fb2-9a8a-d9bdd0321f9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Mayo Clinic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Ewald, Adam M., Pharm.D., R.Ph.</dc:creator>
  <cp:keywords/>
  <dc:description/>
  <cp:lastModifiedBy>Brian Esuchanko</cp:lastModifiedBy>
  <cp:revision/>
  <dcterms:created xsi:type="dcterms:W3CDTF">2024-08-28T17:14:57Z</dcterms:created>
  <dcterms:modified xsi:type="dcterms:W3CDTF">2024-10-08T12:43:57Z</dcterms:modified>
  <cp:category/>
  <cp:contentStatus/>
</cp:coreProperties>
</file>